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Z:\CARPETA COMPARTIDA CONTROL INTERNO\2019\SEGUIMIENTO MAPAS DE RIESGOS DE GESTIÓN\SEGUIMIENTO II - 2019\"/>
    </mc:Choice>
  </mc:AlternateContent>
  <bookViews>
    <workbookView xWindow="0" yWindow="0" windowWidth="16815" windowHeight="7455" firstSheet="10" activeTab="13"/>
  </bookViews>
  <sheets>
    <sheet name="MAPA DE RIESGOS CORRUPCIÓN" sheetId="2" state="hidden" r:id="rId1"/>
    <sheet name="ATENCIÓN AL CIUDADANO" sheetId="8" r:id="rId2"/>
    <sheet name="MANTENIMIENTO DE BIENES" sheetId="9" r:id="rId3"/>
    <sheet name="ECONOMATO" sheetId="10" r:id="rId4"/>
    <sheet name="DESARROLLO HUMANO" sheetId="11" r:id="rId5"/>
    <sheet name="GESTIÓN LOGISTICA" sheetId="12" r:id="rId6"/>
    <sheet name="SERVICIOS ADMINISTRATIVOS" sheetId="13" r:id="rId7"/>
    <sheet name="CONTRACTUAL" sheetId="14" r:id="rId8"/>
    <sheet name="GESTIÓN JURIDICA" sheetId="15" r:id="rId9"/>
    <sheet name="GESTIÓN AMBIENTAL" sheetId="16" r:id="rId10"/>
    <sheet name="GESTIÓN DOCUMENTAL" sheetId="17" r:id="rId11"/>
    <sheet name="CONTROL INTERNO DISCIPLINARIO" sheetId="18" r:id="rId12"/>
    <sheet name="CONTABILIDAD" sheetId="19" r:id="rId13"/>
    <sheet name="PRESUPUESTO" sheetId="20" r:id="rId1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24" i="20" l="1"/>
  <c r="O16" i="20"/>
  <c r="O15" i="20"/>
  <c r="O14" i="20"/>
  <c r="O13" i="20"/>
  <c r="O12" i="20"/>
  <c r="K12" i="20"/>
  <c r="O11" i="20"/>
  <c r="P10" i="20"/>
  <c r="Q10" i="20" s="1"/>
  <c r="O10" i="20"/>
  <c r="J10" i="20"/>
  <c r="H10" i="20"/>
  <c r="S10" i="20" l="1"/>
  <c r="T10" i="20" s="1"/>
  <c r="K10" i="20"/>
  <c r="W10" i="20" l="1"/>
  <c r="V10" i="20"/>
  <c r="U10" i="20"/>
  <c r="W12" i="20" s="1"/>
  <c r="AA45" i="19" l="1"/>
  <c r="O37" i="19"/>
  <c r="O36" i="19"/>
  <c r="O35" i="19"/>
  <c r="O34" i="19"/>
  <c r="O33" i="19"/>
  <c r="K33" i="19"/>
  <c r="O32" i="19"/>
  <c r="P31" i="19"/>
  <c r="Q31" i="19" s="1"/>
  <c r="S31" i="19" s="1"/>
  <c r="T31" i="19" s="1"/>
  <c r="O31" i="19"/>
  <c r="J31" i="19"/>
  <c r="H31" i="19"/>
  <c r="K31" i="19" s="1"/>
  <c r="O30" i="19"/>
  <c r="O29" i="19"/>
  <c r="O28" i="19"/>
  <c r="O27" i="19"/>
  <c r="O26" i="19"/>
  <c r="K26" i="19"/>
  <c r="O25" i="19"/>
  <c r="O24" i="19"/>
  <c r="P24" i="19" s="1"/>
  <c r="Q24" i="19" s="1"/>
  <c r="J24" i="19"/>
  <c r="H24" i="19"/>
  <c r="K24" i="19" s="1"/>
  <c r="O23" i="19"/>
  <c r="P17" i="19" s="1"/>
  <c r="Q17" i="19" s="1"/>
  <c r="S17" i="19" s="1"/>
  <c r="T17" i="19" s="1"/>
  <c r="O22" i="19"/>
  <c r="O21" i="19"/>
  <c r="O20" i="19"/>
  <c r="O19" i="19"/>
  <c r="K19" i="19"/>
  <c r="O18" i="19"/>
  <c r="O17" i="19"/>
  <c r="K17" i="19"/>
  <c r="J17" i="19"/>
  <c r="H17" i="19"/>
  <c r="O16" i="19"/>
  <c r="O15" i="19"/>
  <c r="O14" i="19"/>
  <c r="O13" i="19"/>
  <c r="O12" i="19"/>
  <c r="K12" i="19"/>
  <c r="O11" i="19"/>
  <c r="O10" i="19"/>
  <c r="P10" i="19" s="1"/>
  <c r="Q10" i="19" s="1"/>
  <c r="J10" i="19"/>
  <c r="S10" i="19" s="1"/>
  <c r="T10" i="19" s="1"/>
  <c r="H10" i="19"/>
  <c r="K10" i="19" s="1"/>
  <c r="U10" i="19" l="1"/>
  <c r="V10" i="19"/>
  <c r="W10" i="19"/>
  <c r="V17" i="19"/>
  <c r="U17" i="19"/>
  <c r="W19" i="19" s="1"/>
  <c r="W17" i="19"/>
  <c r="S24" i="19"/>
  <c r="T24" i="19" s="1"/>
  <c r="U31" i="19"/>
  <c r="W31" i="19"/>
  <c r="V31" i="19"/>
  <c r="W24" i="19" l="1"/>
  <c r="V24" i="19"/>
  <c r="U24" i="19"/>
  <c r="W26" i="19" s="1"/>
  <c r="W33" i="19"/>
  <c r="W12" i="19"/>
  <c r="AA45" i="17" l="1"/>
  <c r="O37" i="17"/>
  <c r="O36" i="17"/>
  <c r="O35" i="17"/>
  <c r="O34" i="17"/>
  <c r="O33" i="17"/>
  <c r="K33" i="17"/>
  <c r="O32" i="17"/>
  <c r="P31" i="17"/>
  <c r="Q31" i="17" s="1"/>
  <c r="O31" i="17"/>
  <c r="J31" i="17"/>
  <c r="H31" i="17"/>
  <c r="K31" i="17" s="1"/>
  <c r="O30" i="17"/>
  <c r="O29" i="17"/>
  <c r="O28" i="17"/>
  <c r="O27" i="17"/>
  <c r="O26" i="17"/>
  <c r="K26" i="17"/>
  <c r="O25" i="17"/>
  <c r="O24" i="17"/>
  <c r="P24" i="17" s="1"/>
  <c r="Q24" i="17" s="1"/>
  <c r="S24" i="17" s="1"/>
  <c r="T24" i="17" s="1"/>
  <c r="J24" i="17"/>
  <c r="H24" i="17"/>
  <c r="K24" i="17" s="1"/>
  <c r="O23" i="17"/>
  <c r="O22" i="17"/>
  <c r="O21" i="17"/>
  <c r="O20" i="17"/>
  <c r="O19" i="17"/>
  <c r="K19" i="17"/>
  <c r="O18" i="17"/>
  <c r="O17" i="17"/>
  <c r="P17" i="17" s="1"/>
  <c r="Q17" i="17" s="1"/>
  <c r="S17" i="17" s="1"/>
  <c r="T17" i="17" s="1"/>
  <c r="K17" i="17"/>
  <c r="J17" i="17"/>
  <c r="H17" i="17"/>
  <c r="O16" i="17"/>
  <c r="O15" i="17"/>
  <c r="O14" i="17"/>
  <c r="O13" i="17"/>
  <c r="AF12" i="17"/>
  <c r="AH12" i="17" s="1"/>
  <c r="O12" i="17"/>
  <c r="K12" i="17"/>
  <c r="O11" i="17"/>
  <c r="O10" i="17"/>
  <c r="P10" i="17" s="1"/>
  <c r="Q10" i="17" s="1"/>
  <c r="J10" i="17"/>
  <c r="H10" i="17"/>
  <c r="S10" i="17" l="1"/>
  <c r="T10" i="17" s="1"/>
  <c r="W24" i="17"/>
  <c r="U24" i="17"/>
  <c r="V24" i="17"/>
  <c r="S31" i="17"/>
  <c r="T31" i="17" s="1"/>
  <c r="V17" i="17"/>
  <c r="U17" i="17"/>
  <c r="W19" i="17" s="1"/>
  <c r="W17" i="17"/>
  <c r="K10" i="17"/>
  <c r="W26" i="17" l="1"/>
  <c r="W31" i="17"/>
  <c r="V31" i="17"/>
  <c r="U31" i="17"/>
  <c r="W33" i="17" s="1"/>
  <c r="W10" i="17"/>
  <c r="V10" i="17"/>
  <c r="U10" i="17"/>
  <c r="W12" i="17" l="1"/>
  <c r="AA45" i="16" l="1"/>
  <c r="O37" i="16"/>
  <c r="O36" i="16"/>
  <c r="O35" i="16"/>
  <c r="O34" i="16"/>
  <c r="O33" i="16"/>
  <c r="K33" i="16"/>
  <c r="O32" i="16"/>
  <c r="P31" i="16"/>
  <c r="Q31" i="16" s="1"/>
  <c r="S31" i="16" s="1"/>
  <c r="T31" i="16" s="1"/>
  <c r="O31" i="16"/>
  <c r="J31" i="16"/>
  <c r="H31" i="16"/>
  <c r="K31" i="16" s="1"/>
  <c r="O30" i="16"/>
  <c r="AH29" i="16"/>
  <c r="O29" i="16"/>
  <c r="O28" i="16"/>
  <c r="O27" i="16"/>
  <c r="O26" i="16"/>
  <c r="K26" i="16"/>
  <c r="O25" i="16"/>
  <c r="P24" i="16"/>
  <c r="Q24" i="16" s="1"/>
  <c r="S24" i="16" s="1"/>
  <c r="T24" i="16" s="1"/>
  <c r="O24" i="16"/>
  <c r="J24" i="16"/>
  <c r="H24" i="16"/>
  <c r="K24" i="16" s="1"/>
  <c r="O23" i="16"/>
  <c r="O22" i="16"/>
  <c r="O21" i="16"/>
  <c r="O20" i="16"/>
  <c r="O19" i="16"/>
  <c r="K19" i="16"/>
  <c r="O18" i="16"/>
  <c r="O17" i="16"/>
  <c r="P17" i="16" s="1"/>
  <c r="Q17" i="16" s="1"/>
  <c r="J17" i="16"/>
  <c r="S17" i="16" s="1"/>
  <c r="T17" i="16" s="1"/>
  <c r="H17" i="16"/>
  <c r="K17" i="16" s="1"/>
  <c r="O16" i="16"/>
  <c r="P10" i="16" s="1"/>
  <c r="Q10" i="16" s="1"/>
  <c r="S10" i="16" s="1"/>
  <c r="T10" i="16" s="1"/>
  <c r="O15" i="16"/>
  <c r="O14" i="16"/>
  <c r="O13" i="16"/>
  <c r="O12" i="16"/>
  <c r="K12" i="16"/>
  <c r="O11" i="16"/>
  <c r="O10" i="16"/>
  <c r="K10" i="16"/>
  <c r="J10" i="16"/>
  <c r="H10" i="16"/>
  <c r="W17" i="16" l="1"/>
  <c r="V17" i="16"/>
  <c r="U17" i="16"/>
  <c r="W19" i="16" s="1"/>
  <c r="W24" i="16"/>
  <c r="U24" i="16"/>
  <c r="V24" i="16"/>
  <c r="V10" i="16"/>
  <c r="U10" i="16"/>
  <c r="W10" i="16"/>
  <c r="W31" i="16"/>
  <c r="V31" i="16"/>
  <c r="U31" i="16"/>
  <c r="W33" i="16" l="1"/>
  <c r="W12" i="16"/>
  <c r="W26" i="16"/>
  <c r="AA45" i="15" l="1"/>
  <c r="O37" i="15"/>
  <c r="O36" i="15"/>
  <c r="O35" i="15"/>
  <c r="O34" i="15"/>
  <c r="O33" i="15"/>
  <c r="K33" i="15"/>
  <c r="O32" i="15"/>
  <c r="P31" i="15"/>
  <c r="Q31" i="15" s="1"/>
  <c r="O31" i="15"/>
  <c r="J31" i="15"/>
  <c r="H31" i="15"/>
  <c r="O30" i="15"/>
  <c r="O29" i="15"/>
  <c r="O28" i="15"/>
  <c r="O27" i="15"/>
  <c r="O26" i="15"/>
  <c r="K26" i="15"/>
  <c r="O25" i="15"/>
  <c r="O24" i="15"/>
  <c r="P24" i="15" s="1"/>
  <c r="Q24" i="15" s="1"/>
  <c r="J24" i="15"/>
  <c r="H24" i="15"/>
  <c r="O23" i="15"/>
  <c r="O22" i="15"/>
  <c r="O21" i="15"/>
  <c r="O20" i="15"/>
  <c r="O19" i="15"/>
  <c r="K19" i="15"/>
  <c r="O18" i="15"/>
  <c r="P17" i="15"/>
  <c r="Q17" i="15" s="1"/>
  <c r="O17" i="15"/>
  <c r="J17" i="15"/>
  <c r="H17" i="15"/>
  <c r="S17" i="15" s="1"/>
  <c r="T17" i="15" s="1"/>
  <c r="O16" i="15"/>
  <c r="O15" i="15"/>
  <c r="O14" i="15"/>
  <c r="O13" i="15"/>
  <c r="O12" i="15"/>
  <c r="K12" i="15"/>
  <c r="O11" i="15"/>
  <c r="O10" i="15"/>
  <c r="P10" i="15" s="1"/>
  <c r="Q10" i="15" s="1"/>
  <c r="J10" i="15"/>
  <c r="H10" i="15"/>
  <c r="S31" i="15" l="1"/>
  <c r="T31" i="15" s="1"/>
  <c r="V17" i="15"/>
  <c r="U17" i="15"/>
  <c r="W19" i="15" s="1"/>
  <c r="W17" i="15"/>
  <c r="S10" i="15"/>
  <c r="T10" i="15" s="1"/>
  <c r="S24" i="15"/>
  <c r="T24" i="15" s="1"/>
  <c r="K17" i="15"/>
  <c r="K10" i="15"/>
  <c r="K31" i="15"/>
  <c r="K24" i="15"/>
  <c r="W24" i="15" l="1"/>
  <c r="V24" i="15"/>
  <c r="U24" i="15"/>
  <c r="W26" i="15" s="1"/>
  <c r="W10" i="15"/>
  <c r="U10" i="15"/>
  <c r="V10" i="15"/>
  <c r="W31" i="15"/>
  <c r="V31" i="15"/>
  <c r="U31" i="15"/>
  <c r="W33" i="15" l="1"/>
  <c r="W12" i="15"/>
  <c r="AA52" i="14" l="1"/>
  <c r="O44" i="14"/>
  <c r="O43" i="14"/>
  <c r="O42" i="14"/>
  <c r="O41" i="14"/>
  <c r="O40" i="14"/>
  <c r="K40" i="14"/>
  <c r="O39" i="14"/>
  <c r="P38" i="14"/>
  <c r="Q38" i="14" s="1"/>
  <c r="O38" i="14"/>
  <c r="J38" i="14"/>
  <c r="H38" i="14"/>
  <c r="K38" i="14" s="1"/>
  <c r="O37" i="14"/>
  <c r="O36" i="14"/>
  <c r="O35" i="14"/>
  <c r="O34" i="14"/>
  <c r="O33" i="14"/>
  <c r="K33" i="14"/>
  <c r="O32" i="14"/>
  <c r="O31" i="14"/>
  <c r="P31" i="14" s="1"/>
  <c r="Q31" i="14" s="1"/>
  <c r="J31" i="14"/>
  <c r="H31" i="14"/>
  <c r="O30" i="14"/>
  <c r="O29" i="14"/>
  <c r="O28" i="14"/>
  <c r="O27" i="14"/>
  <c r="O26" i="14"/>
  <c r="K26" i="14"/>
  <c r="O25" i="14"/>
  <c r="O24" i="14"/>
  <c r="P24" i="14" s="1"/>
  <c r="Q24" i="14" s="1"/>
  <c r="S24" i="14" s="1"/>
  <c r="T24" i="14" s="1"/>
  <c r="K24" i="14"/>
  <c r="J24" i="14"/>
  <c r="H24" i="14"/>
  <c r="O23" i="14"/>
  <c r="O22" i="14"/>
  <c r="O21" i="14"/>
  <c r="O20" i="14"/>
  <c r="O19" i="14"/>
  <c r="K19" i="14"/>
  <c r="O18" i="14"/>
  <c r="O17" i="14"/>
  <c r="P17" i="14" s="1"/>
  <c r="Q17" i="14" s="1"/>
  <c r="J17" i="14"/>
  <c r="H17" i="14"/>
  <c r="O16" i="14"/>
  <c r="O15" i="14"/>
  <c r="O14" i="14"/>
  <c r="O13" i="14"/>
  <c r="O12" i="14"/>
  <c r="K12" i="14"/>
  <c r="O11" i="14"/>
  <c r="P10" i="14"/>
  <c r="Q10" i="14" s="1"/>
  <c r="O10" i="14"/>
  <c r="J10" i="14"/>
  <c r="H10" i="14"/>
  <c r="K10" i="14" s="1"/>
  <c r="S17" i="14" l="1"/>
  <c r="T17" i="14" s="1"/>
  <c r="S38" i="14"/>
  <c r="T38" i="14" s="1"/>
  <c r="V24" i="14"/>
  <c r="U24" i="14"/>
  <c r="W26" i="14" s="1"/>
  <c r="W24" i="14"/>
  <c r="S31" i="14"/>
  <c r="T31" i="14" s="1"/>
  <c r="K17" i="14"/>
  <c r="S10" i="14"/>
  <c r="T10" i="14" s="1"/>
  <c r="K31" i="14"/>
  <c r="U10" i="14" l="1"/>
  <c r="W12" i="14" s="1"/>
  <c r="W10" i="14"/>
  <c r="V10" i="14"/>
  <c r="W31" i="14"/>
  <c r="V31" i="14"/>
  <c r="U31" i="14"/>
  <c r="W38" i="14"/>
  <c r="V38" i="14"/>
  <c r="U38" i="14"/>
  <c r="W40" i="14" s="1"/>
  <c r="U17" i="14"/>
  <c r="V17" i="14"/>
  <c r="W17" i="14"/>
  <c r="W19" i="14" l="1"/>
  <c r="W33" i="14"/>
  <c r="AA45" i="13" l="1"/>
  <c r="O37" i="13"/>
  <c r="O36" i="13"/>
  <c r="O35" i="13"/>
  <c r="O34" i="13"/>
  <c r="O33" i="13"/>
  <c r="P31" i="13" s="1"/>
  <c r="Q31" i="13" s="1"/>
  <c r="K33" i="13"/>
  <c r="O32" i="13"/>
  <c r="O31" i="13"/>
  <c r="J31" i="13"/>
  <c r="H31" i="13"/>
  <c r="K31" i="13" s="1"/>
  <c r="O30" i="13"/>
  <c r="O29" i="13"/>
  <c r="O28" i="13"/>
  <c r="O27" i="13"/>
  <c r="O26" i="13"/>
  <c r="K26" i="13"/>
  <c r="O25" i="13"/>
  <c r="P24" i="13"/>
  <c r="Q24" i="13" s="1"/>
  <c r="O24" i="13"/>
  <c r="J24" i="13"/>
  <c r="H24" i="13"/>
  <c r="K24" i="13" s="1"/>
  <c r="O23" i="13"/>
  <c r="O22" i="13"/>
  <c r="O21" i="13"/>
  <c r="O20" i="13"/>
  <c r="O19" i="13"/>
  <c r="K19" i="13"/>
  <c r="O18" i="13"/>
  <c r="O17" i="13"/>
  <c r="P17" i="13" s="1"/>
  <c r="Q17" i="13" s="1"/>
  <c r="S17" i="13" s="1"/>
  <c r="T17" i="13" s="1"/>
  <c r="K17" i="13"/>
  <c r="J17" i="13"/>
  <c r="H17" i="13"/>
  <c r="O16" i="13"/>
  <c r="O15" i="13"/>
  <c r="O14" i="13"/>
  <c r="O13" i="13"/>
  <c r="O12" i="13"/>
  <c r="K12" i="13"/>
  <c r="O11" i="13"/>
  <c r="O10" i="13"/>
  <c r="P10" i="13" s="1"/>
  <c r="Q10" i="13" s="1"/>
  <c r="S10" i="13" s="1"/>
  <c r="T10" i="13" s="1"/>
  <c r="J10" i="13"/>
  <c r="K10" i="13" s="1"/>
  <c r="H10" i="13"/>
  <c r="V17" i="13" l="1"/>
  <c r="U17" i="13"/>
  <c r="W19" i="13" s="1"/>
  <c r="W17" i="13"/>
  <c r="S31" i="13"/>
  <c r="T31" i="13" s="1"/>
  <c r="U10" i="13"/>
  <c r="W10" i="13"/>
  <c r="V10" i="13"/>
  <c r="S24" i="13"/>
  <c r="T24" i="13" s="1"/>
  <c r="AA31" i="12"/>
  <c r="O23" i="12"/>
  <c r="O22" i="12"/>
  <c r="O21" i="12"/>
  <c r="O20" i="12"/>
  <c r="O19" i="12"/>
  <c r="K19" i="12"/>
  <c r="O18" i="12"/>
  <c r="O17" i="12"/>
  <c r="P17" i="12" s="1"/>
  <c r="Q17" i="12" s="1"/>
  <c r="S17" i="12" s="1"/>
  <c r="J17" i="12"/>
  <c r="H17" i="12"/>
  <c r="K17" i="12" s="1"/>
  <c r="O16" i="12"/>
  <c r="O15" i="12"/>
  <c r="O14" i="12"/>
  <c r="O13" i="12"/>
  <c r="O12" i="12"/>
  <c r="K12" i="12"/>
  <c r="O11" i="12"/>
  <c r="O10" i="12"/>
  <c r="P10" i="12" s="1"/>
  <c r="Q10" i="12" s="1"/>
  <c r="S10" i="12" s="1"/>
  <c r="T10" i="12" s="1"/>
  <c r="K10" i="12"/>
  <c r="J10" i="12"/>
  <c r="H10" i="12"/>
  <c r="W12" i="13" l="1"/>
  <c r="W24" i="13"/>
  <c r="V24" i="13"/>
  <c r="U24" i="13"/>
  <c r="W31" i="13"/>
  <c r="V31" i="13"/>
  <c r="U31" i="13"/>
  <c r="W33" i="13" s="1"/>
  <c r="V10" i="12"/>
  <c r="U10" i="12"/>
  <c r="W10" i="12"/>
  <c r="P67" i="11"/>
  <c r="P66" i="11"/>
  <c r="P65" i="11"/>
  <c r="P64" i="11"/>
  <c r="P63" i="11"/>
  <c r="L63" i="11"/>
  <c r="P62" i="11"/>
  <c r="Q61" i="11"/>
  <c r="R61" i="11" s="1"/>
  <c r="P61" i="11"/>
  <c r="J61" i="11"/>
  <c r="H61" i="11"/>
  <c r="P60" i="11"/>
  <c r="P59" i="11"/>
  <c r="P58" i="11"/>
  <c r="P57" i="11"/>
  <c r="P56" i="11"/>
  <c r="L56" i="11"/>
  <c r="P55" i="11"/>
  <c r="P54" i="11"/>
  <c r="Q54" i="11" s="1"/>
  <c r="R54" i="11" s="1"/>
  <c r="T54" i="11" s="1"/>
  <c r="U54" i="11" s="1"/>
  <c r="K54" i="11"/>
  <c r="L54" i="11" s="1"/>
  <c r="J54" i="11"/>
  <c r="H54" i="11"/>
  <c r="P53" i="11"/>
  <c r="P52" i="11"/>
  <c r="P51" i="11"/>
  <c r="P50" i="11"/>
  <c r="P49" i="11"/>
  <c r="L49" i="11"/>
  <c r="P48" i="11"/>
  <c r="P47" i="11"/>
  <c r="Q47" i="11" s="1"/>
  <c r="R47" i="11" s="1"/>
  <c r="T47" i="11" s="1"/>
  <c r="U47" i="11" s="1"/>
  <c r="J47" i="11"/>
  <c r="H47" i="11"/>
  <c r="K47" i="11" s="1"/>
  <c r="L47" i="11" s="1"/>
  <c r="P46" i="11"/>
  <c r="P45" i="11"/>
  <c r="P44" i="11"/>
  <c r="P43" i="11"/>
  <c r="P42" i="11"/>
  <c r="L42" i="11"/>
  <c r="P41" i="11"/>
  <c r="P40" i="11"/>
  <c r="Q40" i="11" s="1"/>
  <c r="R40" i="11" s="1"/>
  <c r="J40" i="11"/>
  <c r="H40" i="11"/>
  <c r="P39" i="11"/>
  <c r="P38" i="11"/>
  <c r="P37" i="11"/>
  <c r="P36" i="11"/>
  <c r="P35" i="11"/>
  <c r="L35" i="11"/>
  <c r="P34" i="11"/>
  <c r="Q33" i="11"/>
  <c r="R33" i="11" s="1"/>
  <c r="P33" i="11"/>
  <c r="J33" i="11"/>
  <c r="T33" i="11" s="1"/>
  <c r="U33" i="11" s="1"/>
  <c r="H33" i="11"/>
  <c r="P32" i="11"/>
  <c r="P31" i="11"/>
  <c r="P30" i="11"/>
  <c r="P29" i="11"/>
  <c r="P28" i="11"/>
  <c r="L28" i="11"/>
  <c r="P27" i="11"/>
  <c r="P26" i="11"/>
  <c r="Q26" i="11" s="1"/>
  <c r="R26" i="11" s="1"/>
  <c r="T26" i="11" s="1"/>
  <c r="U26" i="11" s="1"/>
  <c r="K26" i="11"/>
  <c r="L26" i="11" s="1"/>
  <c r="J26" i="11"/>
  <c r="H26" i="11"/>
  <c r="P25" i="11"/>
  <c r="P24" i="11"/>
  <c r="P23" i="11"/>
  <c r="P22" i="11"/>
  <c r="P21" i="11"/>
  <c r="L21" i="11"/>
  <c r="P20" i="11"/>
  <c r="P19" i="11"/>
  <c r="Q19" i="11" s="1"/>
  <c r="R19" i="11" s="1"/>
  <c r="T19" i="11" s="1"/>
  <c r="U19" i="11" s="1"/>
  <c r="J19" i="11"/>
  <c r="H19" i="11"/>
  <c r="K19" i="11" s="1"/>
  <c r="L19" i="11" s="1"/>
  <c r="P18" i="11"/>
  <c r="P17" i="11"/>
  <c r="P16" i="11"/>
  <c r="P15" i="11"/>
  <c r="P14" i="11"/>
  <c r="L14" i="11"/>
  <c r="P13" i="11"/>
  <c r="P12" i="11"/>
  <c r="Q12" i="11" s="1"/>
  <c r="R12" i="11" s="1"/>
  <c r="J12" i="11"/>
  <c r="T12" i="11" s="1"/>
  <c r="U12" i="11" s="1"/>
  <c r="H12" i="11"/>
  <c r="K12" i="11" s="1"/>
  <c r="L12" i="11" s="1"/>
  <c r="W26" i="13" l="1"/>
  <c r="W12" i="12"/>
  <c r="W19" i="11"/>
  <c r="V19" i="11"/>
  <c r="Y21" i="11" s="1"/>
  <c r="X19" i="11"/>
  <c r="Y19" i="11" s="1"/>
  <c r="X33" i="11"/>
  <c r="Y33" i="11" s="1"/>
  <c r="W33" i="11"/>
  <c r="V33" i="11"/>
  <c r="Y35" i="11" s="1"/>
  <c r="X12" i="11"/>
  <c r="Y12" i="11" s="1"/>
  <c r="W12" i="11"/>
  <c r="V12" i="11"/>
  <c r="V54" i="11"/>
  <c r="X54" i="11"/>
  <c r="Y54" i="11" s="1"/>
  <c r="W54" i="11"/>
  <c r="T40" i="11"/>
  <c r="U40" i="11" s="1"/>
  <c r="W47" i="11"/>
  <c r="V47" i="11"/>
  <c r="Y49" i="11" s="1"/>
  <c r="X47" i="11"/>
  <c r="Y47" i="11" s="1"/>
  <c r="T61" i="11"/>
  <c r="U61" i="11" s="1"/>
  <c r="V26" i="11"/>
  <c r="X26" i="11"/>
  <c r="Y26" i="11" s="1"/>
  <c r="W26" i="11"/>
  <c r="K33" i="11"/>
  <c r="L33" i="11" s="1"/>
  <c r="K61" i="11"/>
  <c r="L61" i="11" s="1"/>
  <c r="K40" i="11"/>
  <c r="L40" i="11" s="1"/>
  <c r="Y28" i="11" l="1"/>
  <c r="Y56" i="11"/>
  <c r="X61" i="11"/>
  <c r="Y61" i="11" s="1"/>
  <c r="W61" i="11"/>
  <c r="V61" i="11"/>
  <c r="X40" i="11"/>
  <c r="Y40" i="11" s="1"/>
  <c r="W40" i="11"/>
  <c r="V40" i="11"/>
  <c r="Y42" i="11" s="1"/>
  <c r="Y14" i="11"/>
  <c r="Y63" i="11" l="1"/>
  <c r="P25" i="10" l="1"/>
  <c r="P24" i="10"/>
  <c r="P23" i="10"/>
  <c r="P22" i="10"/>
  <c r="P21" i="10"/>
  <c r="L21" i="10"/>
  <c r="P20" i="10"/>
  <c r="P19" i="10"/>
  <c r="Q19" i="10" s="1"/>
  <c r="R19" i="10" s="1"/>
  <c r="K19" i="10"/>
  <c r="L19" i="10" s="1"/>
  <c r="J19" i="10"/>
  <c r="H19" i="10"/>
  <c r="P18" i="10"/>
  <c r="P17" i="10"/>
  <c r="P16" i="10"/>
  <c r="P15" i="10"/>
  <c r="P14" i="10"/>
  <c r="Q12" i="10" s="1"/>
  <c r="R12" i="10" s="1"/>
  <c r="T12" i="10" s="1"/>
  <c r="U12" i="10" s="1"/>
  <c r="L14" i="10"/>
  <c r="P13" i="10"/>
  <c r="P12" i="10"/>
  <c r="L12" i="10"/>
  <c r="K12" i="10"/>
  <c r="J12" i="10"/>
  <c r="H12" i="10"/>
  <c r="T19" i="10" l="1"/>
  <c r="U19" i="10" s="1"/>
  <c r="V12" i="10"/>
  <c r="X12" i="10"/>
  <c r="Y12" i="10" s="1"/>
  <c r="W12" i="10"/>
  <c r="W19" i="10" l="1"/>
  <c r="X19" i="10"/>
  <c r="Y19" i="10" s="1"/>
  <c r="V19" i="10"/>
  <c r="Y21" i="10" s="1"/>
  <c r="Y14" i="10"/>
  <c r="AA45" i="9" l="1"/>
  <c r="O37" i="9"/>
  <c r="O36" i="9"/>
  <c r="O35" i="9"/>
  <c r="O34" i="9"/>
  <c r="O33" i="9"/>
  <c r="K33" i="9"/>
  <c r="O32" i="9"/>
  <c r="P31" i="9"/>
  <c r="Q31" i="9" s="1"/>
  <c r="O31" i="9"/>
  <c r="J31" i="9"/>
  <c r="H31" i="9"/>
  <c r="K31" i="9" s="1"/>
  <c r="O30" i="9"/>
  <c r="O29" i="9"/>
  <c r="O28" i="9"/>
  <c r="O27" i="9"/>
  <c r="O26" i="9"/>
  <c r="K26" i="9"/>
  <c r="O25" i="9"/>
  <c r="O24" i="9"/>
  <c r="P24" i="9" s="1"/>
  <c r="Q24" i="9" s="1"/>
  <c r="S24" i="9" s="1"/>
  <c r="T24" i="9" s="1"/>
  <c r="J24" i="9"/>
  <c r="H24" i="9"/>
  <c r="K24" i="9" s="1"/>
  <c r="O23" i="9"/>
  <c r="O22" i="9"/>
  <c r="O21" i="9"/>
  <c r="O20" i="9"/>
  <c r="O19" i="9"/>
  <c r="K19" i="9"/>
  <c r="O18" i="9"/>
  <c r="O17" i="9"/>
  <c r="P17" i="9" s="1"/>
  <c r="Q17" i="9" s="1"/>
  <c r="S17" i="9" s="1"/>
  <c r="T17" i="9" s="1"/>
  <c r="K17" i="9"/>
  <c r="J17" i="9"/>
  <c r="H17" i="9"/>
  <c r="O16" i="9"/>
  <c r="O15" i="9"/>
  <c r="O14" i="9"/>
  <c r="O13" i="9"/>
  <c r="O12" i="9"/>
  <c r="P10" i="9" s="1"/>
  <c r="Q10" i="9" s="1"/>
  <c r="S10" i="9" s="1"/>
  <c r="T10" i="9" s="1"/>
  <c r="K12" i="9"/>
  <c r="O11" i="9"/>
  <c r="O10" i="9"/>
  <c r="J10" i="9"/>
  <c r="K10" i="9" s="1"/>
  <c r="H10" i="9"/>
  <c r="W24" i="9" l="1"/>
  <c r="U24" i="9"/>
  <c r="W26" i="9" s="1"/>
  <c r="V24" i="9"/>
  <c r="S31" i="9"/>
  <c r="T31" i="9" s="1"/>
  <c r="V17" i="9"/>
  <c r="W17" i="9"/>
  <c r="U17" i="9"/>
  <c r="W19" i="9" s="1"/>
  <c r="U10" i="9"/>
  <c r="W12" i="9" s="1"/>
  <c r="V10" i="9"/>
  <c r="W10" i="9"/>
  <c r="U31" i="9" l="1"/>
  <c r="W33" i="9" s="1"/>
  <c r="W31" i="9"/>
  <c r="V31" i="9"/>
  <c r="AA52" i="8" l="1"/>
  <c r="O44" i="8"/>
  <c r="O43" i="8"/>
  <c r="O42" i="8"/>
  <c r="O41" i="8"/>
  <c r="O40" i="8"/>
  <c r="K40" i="8"/>
  <c r="O39" i="8"/>
  <c r="P38" i="8"/>
  <c r="Q38" i="8" s="1"/>
  <c r="O38" i="8"/>
  <c r="J38" i="8"/>
  <c r="H38" i="8"/>
  <c r="K38" i="8" s="1"/>
  <c r="O37" i="8"/>
  <c r="O36" i="8"/>
  <c r="O35" i="8"/>
  <c r="O34" i="8"/>
  <c r="O33" i="8"/>
  <c r="K33" i="8"/>
  <c r="O32" i="8"/>
  <c r="O31" i="8"/>
  <c r="P31" i="8" s="1"/>
  <c r="Q31" i="8" s="1"/>
  <c r="S31" i="8" s="1"/>
  <c r="T31" i="8" s="1"/>
  <c r="J31" i="8"/>
  <c r="H31" i="8"/>
  <c r="K31" i="8" s="1"/>
  <c r="O30" i="8"/>
  <c r="O29" i="8"/>
  <c r="O28" i="8"/>
  <c r="O27" i="8"/>
  <c r="O26" i="8"/>
  <c r="K26" i="8"/>
  <c r="O25" i="8"/>
  <c r="O24" i="8"/>
  <c r="P24" i="8" s="1"/>
  <c r="Q24" i="8" s="1"/>
  <c r="S24" i="8" s="1"/>
  <c r="T24" i="8" s="1"/>
  <c r="K24" i="8"/>
  <c r="J24" i="8"/>
  <c r="H24" i="8"/>
  <c r="O23" i="8"/>
  <c r="O22" i="8"/>
  <c r="AG21" i="8"/>
  <c r="O21" i="8"/>
  <c r="O20" i="8"/>
  <c r="O19" i="8"/>
  <c r="K19" i="8"/>
  <c r="O18" i="8"/>
  <c r="O17" i="8"/>
  <c r="P17" i="8" s="1"/>
  <c r="Q17" i="8" s="1"/>
  <c r="S17" i="8" s="1"/>
  <c r="T17" i="8" s="1"/>
  <c r="K17" i="8"/>
  <c r="J17" i="8"/>
  <c r="H17" i="8"/>
  <c r="O16" i="8"/>
  <c r="O15" i="8"/>
  <c r="O14" i="8"/>
  <c r="O13" i="8"/>
  <c r="O12" i="8"/>
  <c r="P10" i="8" s="1"/>
  <c r="Q10" i="8" s="1"/>
  <c r="S10" i="8" s="1"/>
  <c r="T10" i="8" s="1"/>
  <c r="K12" i="8"/>
  <c r="O11" i="8"/>
  <c r="O10" i="8"/>
  <c r="J10" i="8"/>
  <c r="H10" i="8"/>
  <c r="K10" i="8" s="1"/>
  <c r="W31" i="8" l="1"/>
  <c r="V31" i="8"/>
  <c r="U31" i="8"/>
  <c r="W33" i="8" s="1"/>
  <c r="S38" i="8"/>
  <c r="T38" i="8" s="1"/>
  <c r="U10" i="8"/>
  <c r="W10" i="8"/>
  <c r="V10" i="8"/>
  <c r="V17" i="8"/>
  <c r="U17" i="8"/>
  <c r="W19" i="8" s="1"/>
  <c r="W17" i="8"/>
  <c r="V24" i="8"/>
  <c r="W24" i="8"/>
  <c r="U24" i="8"/>
  <c r="W26" i="8" l="1"/>
  <c r="W12" i="8"/>
  <c r="W38" i="8"/>
  <c r="U38" i="8"/>
  <c r="V38" i="8"/>
  <c r="W40" i="8" l="1"/>
  <c r="N39" i="2" l="1"/>
  <c r="N38" i="2"/>
  <c r="N37" i="2"/>
  <c r="N36" i="2"/>
  <c r="N35" i="2"/>
  <c r="N34" i="2"/>
  <c r="N33" i="2"/>
  <c r="H33" i="2"/>
  <c r="F33" i="2"/>
  <c r="N32" i="2"/>
  <c r="N31" i="2"/>
  <c r="N30" i="2"/>
  <c r="N29" i="2"/>
  <c r="N28" i="2"/>
  <c r="N27" i="2"/>
  <c r="N26" i="2"/>
  <c r="H26" i="2"/>
  <c r="F26" i="2"/>
  <c r="W26" i="2" s="1"/>
  <c r="N25" i="2"/>
  <c r="N24" i="2"/>
  <c r="N23" i="2"/>
  <c r="N22" i="2"/>
  <c r="N21" i="2"/>
  <c r="N20" i="2"/>
  <c r="N19" i="2"/>
  <c r="H19" i="2"/>
  <c r="F19" i="2"/>
  <c r="O26" i="2" l="1"/>
  <c r="P26" i="2" s="1"/>
  <c r="O33" i="2"/>
  <c r="P33" i="2" s="1"/>
  <c r="S33" i="2" s="1"/>
  <c r="I33" i="2"/>
  <c r="Q26" i="2"/>
  <c r="R26" i="2" s="1"/>
  <c r="V26" i="2" s="1"/>
  <c r="S26" i="2"/>
  <c r="I26" i="2"/>
  <c r="O19" i="2"/>
  <c r="P19" i="2" s="1"/>
  <c r="S19" i="2" s="1"/>
  <c r="I19" i="2"/>
  <c r="F12" i="2"/>
  <c r="Q19" i="2" l="1"/>
  <c r="R19" i="2" s="1"/>
  <c r="V19" i="2" s="1"/>
  <c r="Q33" i="2"/>
  <c r="R33" i="2" s="1"/>
  <c r="X33" i="2"/>
  <c r="T33" i="2"/>
  <c r="Y33" i="2" s="1"/>
  <c r="J33" i="2"/>
  <c r="J35" i="2"/>
  <c r="W19" i="2"/>
  <c r="T26" i="2"/>
  <c r="Y26" i="2" s="1"/>
  <c r="Z26" i="2" s="1"/>
  <c r="X26" i="2"/>
  <c r="J26" i="2"/>
  <c r="J28" i="2"/>
  <c r="J21" i="2"/>
  <c r="J19" i="2"/>
  <c r="T19" i="2"/>
  <c r="Y19" i="2" s="1"/>
  <c r="X19" i="2"/>
  <c r="N14" i="2"/>
  <c r="N15" i="2"/>
  <c r="V33" i="2" l="1"/>
  <c r="W33" i="2"/>
  <c r="Z33" i="2" s="1"/>
  <c r="Z19" i="2"/>
  <c r="AA21" i="2" s="1"/>
  <c r="AA28" i="2"/>
  <c r="AA26" i="2"/>
  <c r="H12" i="2"/>
  <c r="N12" i="2"/>
  <c r="N13" i="2"/>
  <c r="N16" i="2"/>
  <c r="N17" i="2"/>
  <c r="N18" i="2"/>
  <c r="AA33" i="2" l="1"/>
  <c r="AA35" i="2"/>
  <c r="AA19" i="2"/>
  <c r="I12" i="2"/>
  <c r="J12" i="2" s="1"/>
  <c r="O12" i="2"/>
  <c r="P12" i="2" s="1"/>
  <c r="S12" i="2" s="1"/>
  <c r="Q12" i="2" l="1"/>
  <c r="R12" i="2" s="1"/>
  <c r="V12" i="2" s="1"/>
  <c r="X12" i="2"/>
  <c r="T12" i="2"/>
  <c r="Y12" i="2" s="1"/>
  <c r="J14" i="2"/>
  <c r="W12" i="2" l="1"/>
  <c r="Z12" i="2" s="1"/>
  <c r="AA14" i="2" s="1"/>
  <c r="AA12" i="2" l="1"/>
  <c r="W17" i="12"/>
  <c r="V17" i="12"/>
  <c r="T17" i="12"/>
  <c r="U17" i="12"/>
  <c r="W19" i="12"/>
</calcChain>
</file>

<file path=xl/comments1.xml><?xml version="1.0" encoding="utf-8"?>
<comments xmlns="http://schemas.openxmlformats.org/spreadsheetml/2006/main">
  <authors>
    <author>Sergio Andres Morales Rivera</author>
  </authors>
  <commentList>
    <comment ref="X31" authorId="0" shapeId="0">
      <text>
        <r>
          <rPr>
            <b/>
            <sz val="9"/>
            <color indexed="81"/>
            <rFont val="Tahoma"/>
            <family val="2"/>
          </rPr>
          <t>Sergio Andres Morales Rivera:</t>
        </r>
        <r>
          <rPr>
            <sz val="9"/>
            <color indexed="81"/>
            <rFont val="Tahoma"/>
            <family val="2"/>
          </rPr>
          <t xml:space="preserve">
Humbert no entiendo esta. 
ES UNA SUGERENCIA, QUE SI SE MATERILIZA EL RIESGO Y NO SE RESPONDIO ALGO EN LOS TERMINOS, ENTONCES SE APOYA PARA QUE SE PROYECTE Y SE ENVIE  LA RESPUESTA ASI SEA A DESTIEMPO</t>
        </r>
      </text>
    </comment>
  </commentList>
</comments>
</file>

<file path=xl/comments2.xml><?xml version="1.0" encoding="utf-8"?>
<comments xmlns="http://schemas.openxmlformats.org/spreadsheetml/2006/main">
  <authors>
    <author>laquijano</author>
    <author>YuliM</author>
  </authors>
  <commentList>
    <comment ref="M11" authorId="0" shapeId="0">
      <text>
        <r>
          <rPr>
            <sz val="8"/>
            <color indexed="81"/>
            <rFont val="Tahoma"/>
            <family val="2"/>
          </rPr>
          <t xml:space="preserve">Fecha programada para la iniciación de cada meta </t>
        </r>
      </text>
    </comment>
    <comment ref="G12" authorId="1" shapeId="0">
      <text>
        <r>
          <rPr>
            <sz val="8"/>
            <color indexed="81"/>
            <rFont val="Tahoma"/>
            <family val="2"/>
          </rPr>
          <t xml:space="preserve">CORRECCIÓN
</t>
        </r>
      </text>
    </comment>
    <comment ref="H12" authorId="1" shapeId="0">
      <text>
        <r>
          <rPr>
            <sz val="8"/>
            <color indexed="81"/>
            <rFont val="Tahoma"/>
            <family val="2"/>
          </rPr>
          <t>ACCIÓN CORRECTIVA</t>
        </r>
      </text>
    </comment>
    <comment ref="I12" authorId="1" shapeId="0">
      <text>
        <r>
          <rPr>
            <sz val="8"/>
            <color indexed="81"/>
            <rFont val="Tahoma"/>
            <family val="2"/>
          </rPr>
          <t>ACCIÓN PREVENTIVA</t>
        </r>
      </text>
    </comment>
    <comment ref="J12" authorId="1" shapeId="0">
      <text>
        <r>
          <rPr>
            <sz val="8"/>
            <color indexed="81"/>
            <rFont val="Tahoma"/>
            <family val="2"/>
          </rPr>
          <t>ACCIÓN DE MEJORA</t>
        </r>
      </text>
    </comment>
  </commentList>
</comments>
</file>

<file path=xl/sharedStrings.xml><?xml version="1.0" encoding="utf-8"?>
<sst xmlns="http://schemas.openxmlformats.org/spreadsheetml/2006/main" count="2646" uniqueCount="660">
  <si>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</si>
  <si>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</si>
  <si>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</si>
  <si>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</si>
  <si>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</si>
  <si>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</si>
  <si>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</si>
  <si>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</si>
  <si>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</si>
  <si>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</si>
  <si>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</si>
  <si>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</si>
  <si>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</si>
  <si>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</si>
  <si>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</si>
  <si>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</si>
  <si>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</si>
  <si>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</si>
  <si>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</si>
  <si>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</si>
  <si>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</si>
  <si>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</si>
  <si>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ANALISIS DEL RIESGO</t>
  </si>
  <si>
    <t>SÍ/NO</t>
  </si>
  <si>
    <t>EVALUACIÓN DEL RIESGO</t>
  </si>
  <si>
    <t>CONTROL</t>
  </si>
  <si>
    <t>ELABORÓ</t>
  </si>
  <si>
    <t>FECHA</t>
  </si>
  <si>
    <t>REVISIÓN OFICINA ASESORA DE PLANEACIÓN</t>
  </si>
  <si>
    <t>REVISIÓN OFICINA DE CONTROL INTERNO</t>
  </si>
  <si>
    <t>APROBACIÓN LIDER DEL PROCESO</t>
  </si>
  <si>
    <t>FIRMA:</t>
  </si>
  <si>
    <t>NOMBRE:</t>
  </si>
  <si>
    <t>CARGO:</t>
  </si>
  <si>
    <t>CONTROL DE CAMBIOS</t>
  </si>
  <si>
    <t>¿En el tiempo que lleva la herramienta ha demostrado ser efectiva?</t>
  </si>
  <si>
    <t>¿La frecuencia de ejecución del control y seguimiento es adecuada?</t>
  </si>
  <si>
    <t>REVISION Y APROBACIÓN</t>
  </si>
  <si>
    <t>MONITOREO Y REVISIÓN</t>
  </si>
  <si>
    <t>PROCESO/OBJETIVO</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</si>
  <si>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</si>
  <si>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</si>
  <si>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</si>
  <si>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</si>
  <si>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</si>
  <si>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</si>
  <si>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</si>
  <si>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</si>
  <si>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</si>
  <si>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</si>
  <si>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</si>
  <si>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</si>
  <si>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</si>
  <si>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r>
      <t xml:space="preserve">FECHA DE ACTUALIZACION:        </t>
    </r>
    <r>
      <rPr>
        <b/>
        <sz val="12"/>
        <color theme="0" tint="-0.499984740745262"/>
        <rFont val="Calibri"/>
        <family val="2"/>
        <scheme val="minor"/>
      </rPr>
      <t xml:space="preserve"> DIA / MES / AÑO</t>
    </r>
  </si>
  <si>
    <t>CONTROLES</t>
  </si>
  <si>
    <t>ACTUALIZACIÓN</t>
  </si>
  <si>
    <t>DESCRIPCIÓN DE CAMBIOS</t>
  </si>
  <si>
    <t>FECHA  (DIA/MES/AÑO)</t>
  </si>
  <si>
    <t>PROCESO/
OBJETIVO</t>
  </si>
  <si>
    <t>ACCIONES DE CONTINGENCIA</t>
  </si>
  <si>
    <t>ÁREA*/ OBJETIVO</t>
  </si>
  <si>
    <t>TIPO DE RIESGO</t>
  </si>
  <si>
    <t>(1) INSIGNIFICANTE</t>
  </si>
  <si>
    <t>ESTRATÉGICO</t>
  </si>
  <si>
    <t>(2) MENOR</t>
  </si>
  <si>
    <t>DE IMAGEN</t>
  </si>
  <si>
    <t>(3) MODERADO</t>
  </si>
  <si>
    <t>OPERATIVO</t>
  </si>
  <si>
    <t>(4) MAYOR</t>
  </si>
  <si>
    <t>(5) CATASTRÓFICO</t>
  </si>
  <si>
    <t>TECNOLOGÍA</t>
  </si>
  <si>
    <t>DESCRIPCIÓN DE CAMBIOS EN RIESGOS</t>
  </si>
  <si>
    <t>FECHA DE ACTUALIZACIÓN:</t>
  </si>
  <si>
    <t>APROBACIÓN LÍDER DEL PROCESO</t>
  </si>
  <si>
    <t>ANÁLISIS DEL RIESGO</t>
  </si>
  <si>
    <t>FORMULACIÓN</t>
  </si>
  <si>
    <t>SEGUIMIENTO 1</t>
  </si>
  <si>
    <t>SEGUIMIENTO 2</t>
  </si>
  <si>
    <t>SEGUIMIENTO 3</t>
  </si>
  <si>
    <r>
      <t xml:space="preserve">ACCIÓN: </t>
    </r>
    <r>
      <rPr>
        <sz val="10"/>
        <color theme="1"/>
        <rFont val="Times New Roman"/>
        <family val="1"/>
      </rPr>
      <t>(Marcar con "X")</t>
    </r>
  </si>
  <si>
    <t>P</t>
  </si>
  <si>
    <t>I</t>
  </si>
  <si>
    <t>REVISÓ</t>
  </si>
  <si>
    <t>PROCESO</t>
  </si>
  <si>
    <t>FORMATO</t>
  </si>
  <si>
    <t>GESTIÓN DE MEJORAMIENTO</t>
  </si>
  <si>
    <t>CÓDIGO</t>
  </si>
  <si>
    <t>PÁGINA</t>
  </si>
  <si>
    <t>VERSIÓN</t>
  </si>
  <si>
    <t>VIGENTE DESDE</t>
  </si>
  <si>
    <t>REFORMULACIÓN</t>
  </si>
  <si>
    <t>FECHA  (DIA/MES/AAAA)</t>
  </si>
  <si>
    <t>MAPA DE RIESGOS DE GESTIÓN</t>
  </si>
  <si>
    <t>PERIODO DE EJECUCIÓN</t>
  </si>
  <si>
    <t>* El campo "Área" solo aplica al interior del IDIPRON para entender el objetivo del área donde se genera el riesgo y el alcance del mismo  
*Este formato se debe diligenciar y archivar en digital y debe ser enviada su aprobación por el líder de proceso correspondiente y correo autorizado.</t>
  </si>
  <si>
    <t>FECHA Y CORREO DE VALIDACIÓN:</t>
  </si>
  <si>
    <t>M-MEJ-FT-009</t>
  </si>
  <si>
    <t>07</t>
  </si>
  <si>
    <t>X</t>
  </si>
  <si>
    <r>
      <rPr>
        <b/>
        <sz val="10"/>
        <color theme="1"/>
        <rFont val="Times New Roman"/>
        <family val="1"/>
      </rPr>
      <t>ATENCIÓN A LA CIUDADANÍA</t>
    </r>
    <r>
      <rPr>
        <sz val="10"/>
        <color theme="1"/>
        <rFont val="Times New Roman"/>
        <family val="1"/>
      </rPr>
      <t xml:space="preserve">
Dar respuesta en términos de coherencia, calidad, calidez y oportunidad a los requerimientos realizados por parte de las y los ciudadanos al IDIPRON a través de los diferentes canales de comunicación que se encuentran dispuestos para tal fin.</t>
    </r>
  </si>
  <si>
    <t xml:space="preserve">ATENCIÓN A LA CIUDADANÍA
</t>
  </si>
  <si>
    <t xml:space="preserve">
*La información del proceso se guarda directamente en el equipo.
*Se presentan esporádicamente fallos en el servicio de electricidad afectando los equipos de cómputo.
*Se presentan fallas de conexión en las carpetas compartidas de Atención a la ciudadanía donde se registra la totalidad de la información. 
*No se tiene destinado un servidor específico para guardar la información que hace parte del área de atención a la ciudadanía.
</t>
  </si>
  <si>
    <t xml:space="preserve">
Pérdida de información del área almacenada en el computador del responsable de Atención al ciudadano y el de sus colaboradores.
</t>
  </si>
  <si>
    <t xml:space="preserve">
*Perdida de información del proceso.
*Imposibilidad de realizar seguimientos a los requerimientos ciudadanos.
*Perdida de trabajos, planes, informes, documentos requeridos para dar cumplimiento a las metas y objetivos del proceso.
</t>
  </si>
  <si>
    <t xml:space="preserve">Copias de seguridad periodicas de la base de datos de los equipos de computo, previa solicitud al área de sistemas.
</t>
  </si>
  <si>
    <t xml:space="preserve">*Utilizar copias de seguridad personales  de la base de datos que hagan parte del área.
*Restablecer la información mediante el archivo físico.
</t>
  </si>
  <si>
    <t>ENERO A DICIEMBRE 2019</t>
  </si>
  <si>
    <t>Copias de seguridad periódicas de la base de datos de requerimientos y demas información de la dependencia, previa solicitud al área de sistemas.
Realizar copias de seguridad manual a la información del proceso.</t>
  </si>
  <si>
    <t xml:space="preserve">*Acta de reunión.
*Correos electrónico institucional
</t>
  </si>
  <si>
    <t>Se realizó copia de las bases de datos del área del funcionario FabianA, ManuelD, DanielG. La información reposa en la Carpeta Compartida del Área de Atención al Ciudadano.</t>
  </si>
  <si>
    <t>*Responsable Proceso Atención a la Ciudadanía y Equipo del Proceso</t>
  </si>
  <si>
    <r>
      <t xml:space="preserve">Respaldo Base de Datos Átención a la Ciudadanía </t>
    </r>
    <r>
      <rPr>
        <b/>
        <sz val="10.5"/>
        <color theme="1"/>
        <rFont val="Times New Roman"/>
        <family val="1"/>
      </rPr>
      <t xml:space="preserve">= 1/1 = 100% </t>
    </r>
  </si>
  <si>
    <t>Falta de diligencia por parte de los responsables de Upi/comedores, quienes no cumplen con los tiempos de apertura del buzón y el envío dela respectiva acta de apertura.</t>
  </si>
  <si>
    <t xml:space="preserve">Se establece que los responsables de Upi/comedores no cumplen con los tiempos de apertura del buzón de sugerencias y el envío de la respectiva acta de apertura. </t>
  </si>
  <si>
    <t>*Incumplimiento normativo.
*Deficiencia en la intervención del Instituto en las acciones al ciudadano.
                                                                                                                                                                                                                                                 *Afectación en los mecanismos de participación de los ciudadanos y beneficiarios de los programas del IDIPRON.
                                                                                                                                                                                                                                                                                                                                                        *Afectación en la toma de decisiones frente a la percepción que tiene el ciudadano respecto de la entidad.
                                                                                                                                                                                                                                                                                                                                                            *Afectación de las directrices y principios de la Política Pública Distrital de Atención al Ciudadano.</t>
  </si>
  <si>
    <t>Acción Correctiva: Realizar las gestiones y/o acciones necesarias para que los responsables de UPIs/comedores, cumplan con los tiempos de apertura del buzón de sugerencias y el envío de la correspondiente acta de apertura.
Acción Preventiva: Realizar visita a las diferentes sedes y comedores de la Entidad, a fin de brindar  diagnóstico y seguimiento al estado de los buzones de sugerencias como canal efectivo de comunicación con los ciudadanos.</t>
  </si>
  <si>
    <t xml:space="preserve">
Solicitar por intermedio del jefe inmediato del área o subdirección a la cual pertenecen o dependen las UPI, el direccionamiento de las correspondientes actas de apertura para ajustar el cumplimiento de los tiempos y fechas para la apertura del buzón de sugerencias.
</t>
  </si>
  <si>
    <t>Realizar visita a las diferentes sedes y comedores de la Entidad, a fin de brindar  diagnóstico y seguimiento al estado de los buzones de sugerencias como canal efectivo de comunicación con los ciudadanos.
Brindar capacitaciones referentes al manejo del Buzon de Sugerencias de las Unidades.
Realizar seguimiento de las aperturas de buzones ciudadanos y generar los correspondientes llamados de atención a las unidades de protección integral, sedes y dependencias</t>
  </si>
  <si>
    <t xml:space="preserve">*Actas de reunión 
*Capacitación
*informe
</t>
  </si>
  <si>
    <t xml:space="preserve">Se realizó la programación de visitas a las diferentes sedes y comedores de acuerdo a la disponibilidad de personal  dentro de la cual se realizará diagnóstico del buzon de sugerencia y capacitaciones: Se realizó capacitación en UPI Bosa (14-06-2019), Comedor Bosa (14-06-2019), UPI Perdomo (27-06-2019), Comedor Perdomo (27-06-2019), UPI Molinos (28-06-2019)
Se ha realizado seguimiento de las aperturas de buzones de sugerencias de las unidades </t>
  </si>
  <si>
    <r>
      <t xml:space="preserve">Capacitaciones programadas en la Unidades y Comedores de la Entidad / Ttotal de capacitciones proyectadas a realizar durante el año 2018. </t>
    </r>
    <r>
      <rPr>
        <b/>
        <sz val="10.5"/>
        <color theme="1"/>
        <rFont val="Times New Roman"/>
        <family val="1"/>
      </rPr>
      <t>= 5/22 = 18%</t>
    </r>
  </si>
  <si>
    <t>Administraciòn y manejo de redes sociales al área de atención a la ciudadanía</t>
  </si>
  <si>
    <t xml:space="preserve">*Imposibilidad de realizar seguimiento adecuado al canal Redes Sociales por parte del área de atención a la ciudadanía. </t>
  </si>
  <si>
    <t>*Afectación en los mecanismos de participación de los ciudadanos y beneficiarios de los programas del IDIPRON.
                                                                                                                                                                                                                                                                                                                                                        *Afectación en la toma de decisiones frente a la percepción que tiene el ciudadano respecto de la entidad.
                                                                                                                                                                                                                                                                                                                                                            *Afectación de las directrices y principios de la Política Pública Distrital de Atención al Ciudadano.</t>
  </si>
  <si>
    <t xml:space="preserve">Formular estrategias y/o acciones  tendientes a una colaboración  reciproca entre la Proceso de Atención a la Ciudadanía y Grupo de Trabajo de Comunicaciones para  la gestión de respuestas a las solicitudes por parte de la ciudadanía  generadas por medio de redes sociales, como la elaboración de un reporte mensual de las mismas. </t>
  </si>
  <si>
    <t xml:space="preserve">
Solicitar una reunión o mesa de trabajo con área respectiva, con el fin de evidenciar el acaecimiento del riesgo y la propuesta de acciones a tomar para mitigarlo.
</t>
  </si>
  <si>
    <t xml:space="preserve">Realizar seguimiento a las estrategias entre el Proceso y el Grupo de Trabajo de Comunicaciones para  la gestión de respuestas a las solicitudes por parte de la ciudadanía  generadas por medio de redes sociales, como la elaboración de un reporte mensual de las mismas. </t>
  </si>
  <si>
    <t xml:space="preserve">
*Acta de reunión
*Reporte Mensual.
</t>
  </si>
  <si>
    <t xml:space="preserve">Se ha realizado dos (2) sensibilizaciones a través de correo electrónico para todos los funcionarios y servidores públicos de fecha 28-03-2019 y 28-06-2019
Se ha realizado el seguimiento de las respuestas a las solicitudes por parte de la ciudadanía  generadas por medio de redes sociales, como la elaboración de un reporte mensual de las mismas. </t>
  </si>
  <si>
    <r>
      <t xml:space="preserve">Seguimiento de los requerimientos allegados a través de redes sociales y gestionar respuesta a los mismos </t>
    </r>
    <r>
      <rPr>
        <b/>
        <sz val="10.5"/>
        <color theme="1"/>
        <rFont val="Times New Roman"/>
        <family val="1"/>
      </rPr>
      <t>= 1/1=100%</t>
    </r>
  </si>
  <si>
    <t xml:space="preserve">
*Falta de cualificación/entrenamiento de los servidores públicos asignados a los procedimientos de atención al ciudadano.
*Falla en los canales de comunicación establecidos para comunicación con el ciudadano.
* Inadecuada tipificación de PQRS.
*Demora en los tiempos por parte de las áreas asignadas para dar respuesta a un requerimiento.
*Falta de personal en las diferentes áreas para tramitar y cargar las respuestas a los requerimientos ciudadanos en el aplicativo Sistema Distrital de Quejas y Soluciones (SDQS).
</t>
  </si>
  <si>
    <t xml:space="preserve">
Inadecuado trámite o demora en la respuesta de los requerimientos ciudadanos asignados a la entidad.
</t>
  </si>
  <si>
    <t xml:space="preserve">
*Vencimiento de los términos legales de respuesta para atender solicitudes a la ciudadanía.
*Denuncias e interposición de otras acciones ciudadanas.
*Procesos disciplinarios a los funcionarios responsables del no cumplimiento.
*Afectación de la imagen institucional.
 *Hallazgos de entidades de vigilancia y control
</t>
  </si>
  <si>
    <r>
      <t xml:space="preserve">Se tienen asignados a dos funcionarios en el área quienes realizan y apoyan las siguientes acciones.
</t>
    </r>
    <r>
      <rPr>
        <b/>
        <sz val="10"/>
        <rFont val="Times New Roman"/>
        <family val="1"/>
      </rPr>
      <t xml:space="preserve">1. </t>
    </r>
    <r>
      <rPr>
        <sz val="10"/>
        <rFont val="Times New Roman"/>
        <family val="1"/>
      </rPr>
      <t xml:space="preserve">Seguimiento periódico y continuo a las PQRS para vigilar el cumplimiento a los términos establecidos por la Ley 1755 de 2015.
</t>
    </r>
    <r>
      <rPr>
        <b/>
        <sz val="10"/>
        <rFont val="Times New Roman"/>
        <family val="1"/>
      </rPr>
      <t xml:space="preserve">2. </t>
    </r>
    <r>
      <rPr>
        <sz val="10"/>
        <rFont val="Times New Roman"/>
        <family val="1"/>
      </rPr>
      <t xml:space="preserve">Formato de control de requerimientos ciudadanos A-ACI-FT-003 formulado y parametrizado para la determinación de los tiempos de vencimiento de respuesta a ciudadanos vía PQRS.
</t>
    </r>
    <r>
      <rPr>
        <b/>
        <sz val="10"/>
        <rFont val="Times New Roman"/>
        <family val="1"/>
      </rPr>
      <t xml:space="preserve">3. </t>
    </r>
    <r>
      <rPr>
        <sz val="10"/>
        <rFont val="Times New Roman"/>
        <family val="1"/>
      </rPr>
      <t xml:space="preserve">Asignación oportuna al área que corresponda, para tramitar las PQRS.
</t>
    </r>
    <r>
      <rPr>
        <b/>
        <sz val="10"/>
        <rFont val="Times New Roman"/>
        <family val="1"/>
      </rPr>
      <t xml:space="preserve">4. </t>
    </r>
    <r>
      <rPr>
        <sz val="10"/>
        <rFont val="Times New Roman"/>
        <family val="1"/>
      </rPr>
      <t xml:space="preserve">Administración del Sistema Distrital de Quejas y Soluciones-SDQS.
</t>
    </r>
    <r>
      <rPr>
        <b/>
        <sz val="10"/>
        <rFont val="Times New Roman"/>
        <family val="1"/>
      </rPr>
      <t xml:space="preserve">5. </t>
    </r>
    <r>
      <rPr>
        <sz val="10"/>
        <rFont val="Times New Roman"/>
        <family val="1"/>
      </rPr>
      <t xml:space="preserve">Control archivístico de PQRS y respuestas.
</t>
    </r>
    <r>
      <rPr>
        <b/>
        <sz val="10"/>
        <rFont val="Times New Roman"/>
        <family val="1"/>
      </rPr>
      <t xml:space="preserve">6. </t>
    </r>
    <r>
      <rPr>
        <sz val="10"/>
        <rFont val="Times New Roman"/>
        <family val="1"/>
      </rPr>
      <t xml:space="preserve">Auditoría interna y formulación como seguimiento de planes de mejoramiento.
</t>
    </r>
    <r>
      <rPr>
        <b/>
        <sz val="10"/>
        <rFont val="Times New Roman"/>
        <family val="1"/>
      </rPr>
      <t xml:space="preserve">7. </t>
    </r>
    <r>
      <rPr>
        <sz val="10"/>
        <rFont val="Times New Roman"/>
        <family val="1"/>
      </rPr>
      <t xml:space="preserve">Informes periódicos del desempeño del proceso de atención al Ciudadano al Subdirector Administrativo del Instituto.
</t>
    </r>
    <r>
      <rPr>
        <b/>
        <sz val="10"/>
        <rFont val="Times New Roman"/>
        <family val="1"/>
      </rPr>
      <t>8.</t>
    </r>
    <r>
      <rPr>
        <sz val="10"/>
        <rFont val="Times New Roman"/>
        <family val="1"/>
      </rPr>
      <t xml:space="preserve"> Indicadores de calidad, coherencia y oportunidad.
</t>
    </r>
    <r>
      <rPr>
        <b/>
        <sz val="10"/>
        <rFont val="Times New Roman"/>
        <family val="1"/>
      </rPr>
      <t xml:space="preserve">9. </t>
    </r>
    <r>
      <rPr>
        <sz val="10"/>
        <rFont val="Times New Roman"/>
        <family val="1"/>
      </rPr>
      <t xml:space="preserve">Canalización adecuada y oportuna de los requerimientos que son competencia del Instituto.
</t>
    </r>
  </si>
  <si>
    <t xml:space="preserve">
*Presentación de espacios de retroalimentación en los que se identifique la falla para fomentar la capacidad de mejora.
*Informes dirigidos a los responsables de las respectivas áreas o dependencias para que se formulen planes de mejoramiento tendientes a mitigar o disminuir el riesgo.
</t>
  </si>
  <si>
    <t xml:space="preserve">*Fomentar espacios de cualificación de los funcionarios respecto a los términos y modalidades descritas en la ley 1755 de 2017.
*Continuar con los controles y alertas semanales por parte de la oficina de atención a la ciudadanía hacia las demás dependencias del instituto. 
*Realizar dos (2) campañas al Interior de la Entidad donde se plantee el manejo y gestión de las PQRS, el trato prioritario de las peticiones presentadas por menores de edad y aquellas relacionadas con el reconocimiento de un derecho fundamental y tiempos de respuesta de los derechos de petición y PQRS allegadas a la Entidad
</t>
  </si>
  <si>
    <t>*Actas de reunión 
*Correos Institucionales
*Instrumentos ajustados
*Informes trimestrales PQRSD</t>
  </si>
  <si>
    <t>Se coordinó con la Dirección de Calidad del Servicio de la Alcaldía Mayor de Bogotá el cronograma para las cualificaciones a los servidores públicos y funcionarios del IDIPRON. A la fecha de seguimiento se han realizado a la fecha cuatro (4) cualificaciones en Atención y Servicio a la Ciudadanía con la Dirección de Calidad y Servicio de la Alcaldía Mayor en las siguientes fechas :16-05-2019, 28-05-2019, 06-06-2019 y 26-06-2019
Se generaron las diferentes alertas de acuerdo al número de requerimientos ciudadanos remitidos.</t>
  </si>
  <si>
    <r>
      <t xml:space="preserve">*Número de campañas realizadas / Número de campañas proyectadas (2)
</t>
    </r>
    <r>
      <rPr>
        <b/>
        <sz val="10.5"/>
        <color theme="1"/>
        <rFont val="Times New Roman"/>
        <family val="1"/>
      </rPr>
      <t xml:space="preserve"> =0/0=0 %</t>
    </r>
    <r>
      <rPr>
        <sz val="10.5"/>
        <color theme="1"/>
        <rFont val="Times New Roman"/>
        <family val="1"/>
      </rPr>
      <t xml:space="preserve">
* Número de jornadas de cualificación / Número de jornadas proyectadas</t>
    </r>
    <r>
      <rPr>
        <b/>
        <sz val="10.5"/>
        <color theme="1"/>
        <rFont val="Times New Roman"/>
        <family val="1"/>
      </rPr>
      <t xml:space="preserve"> = 4/4=100%</t>
    </r>
  </si>
  <si>
    <t>*Complejidad y dificultad en la  realización de la encuesta de Percepción de Servicio a la Ciudadania por parte del ciudadano.   *Desconocimiento de la herramienta encuesta de Percepción de Servicio a la Ciudadania por parte del Ciudadano.</t>
  </si>
  <si>
    <t>*Desconocimiento de la percepción del ciudadano frente al servicio que presta la entidad. *Imposibilidad de toma de deciciones y directivas para mejorar el servicio al ciudadano.                                              *Imposibilidad de formular estartegias frente a  riesgos de gestión y corrupción.</t>
  </si>
  <si>
    <t xml:space="preserve">*Afectación de la imagen institucional.
*Imposibilidad de toma de decisiones y acciones de mejora de los servicios.
*Imposibilidad de medir índices e indicadores de satisfacción.
*Falta de interacción y participación del ciudadano con la entidad.
</t>
  </si>
  <si>
    <t>*Actualización de la encuesta de Percepción de Servicio a la Ciudadanía, de conformidad a las directrices planteadas en el ultimo Comité de atención a la Ciudadanía del año 2017.                                *Formulación de capacitaciones a los funcionarios y beneficiarios del instituto referentes a la importancia del proceso de atención a la ciudadanía y encuesta de Percepción del servicio al ciudadano.</t>
  </si>
  <si>
    <t xml:space="preserve">
*Presentación de espacios de retroalimentación en los que se identifique la falla para fomentar la capacidad de mejora.
*Formulación de nuevas estrategias tendientes a fomentar el uso por parte del ciudadano de la encuesta de Percepción de Servicio al ciudadano.
</t>
  </si>
  <si>
    <t>* Realizar seguimiento trimestral de los diferentes PRQS y demas requerimientos ciudadanos y realizar seguimiento a la Encuesta de Percepción a la Ciudadanía</t>
  </si>
  <si>
    <t xml:space="preserve">*Acta de reunión.
*Presentación Capacitación
*Formato Actualizado SDQS proceso atención a la ciudadanía.
</t>
  </si>
  <si>
    <r>
      <t xml:space="preserve">Se ha realizado seguimiento trimestral a los diferentes requerimientos y PQRS con la emisión de (2) Informes Trimestrales: </t>
    </r>
    <r>
      <rPr>
        <i/>
        <sz val="10.5"/>
        <color theme="1"/>
        <rFont val="Times New Roman"/>
        <family val="1"/>
      </rPr>
      <t>Enero - Marzo</t>
    </r>
    <r>
      <rPr>
        <sz val="10.5"/>
        <color theme="1"/>
        <rFont val="Times New Roman"/>
        <family val="1"/>
      </rPr>
      <t xml:space="preserve"> y </t>
    </r>
    <r>
      <rPr>
        <i/>
        <sz val="10.5"/>
        <color theme="1"/>
        <rFont val="Times New Roman"/>
        <family val="1"/>
      </rPr>
      <t>Abril - Junio</t>
    </r>
  </si>
  <si>
    <t>*Responsable Proceso Atención a la Ciudadanía y Equipo del Proceso. *Funcionario asignado Oficina Asesora de Planeación.</t>
  </si>
  <si>
    <r>
      <t xml:space="preserve">*Informes Trimestrales de PRQS y resultados de la encuesta de Percepción de Servicio a la Ciudadanía </t>
    </r>
    <r>
      <rPr>
        <b/>
        <sz val="10.5"/>
        <color theme="1"/>
        <rFont val="Times New Roman"/>
        <family val="1"/>
      </rPr>
      <t>= 2 / 4 = 50%</t>
    </r>
  </si>
  <si>
    <t>Formulación del Mapa de Riesgos del Proceso Atención a la Ciudadanía</t>
  </si>
  <si>
    <t>RODOLFO CARRILLO QUINTERO - PROFESIONAL UNIVERSITARIO ATENCIÓN A LA CIUDADANÍA</t>
  </si>
  <si>
    <t>Se actualizan el Mapa de Riesgos del Proceso de Atención a la Ciudadanía, se realiza la revisión de los Riesgos Inherentes y Riesgo Residual.</t>
  </si>
  <si>
    <t>PAULA MARTINEZ CALDERON - PROFESIONAL SUBDIRECCIÓN ADMINISTRATIVA Y FINANCIERA</t>
  </si>
  <si>
    <t>PAULA MARTÍNEZ CALDERÓN</t>
  </si>
  <si>
    <t>MAURICIO DIAZ LOZANO</t>
  </si>
  <si>
    <t>Contratista Subdirección Financiera</t>
  </si>
  <si>
    <t>Subdirector Administrativo</t>
  </si>
  <si>
    <t xml:space="preserve"> MANTENIMIENTO DE INFRAESTRUCTURA</t>
  </si>
  <si>
    <t>Deterioro de la infraestructura física ya sea por factores de vetustez de las edificaciones o su inadecuado uso y apropiación por parte de Servidores Públicos y Niños, Niñas, Adolescentes y Jóvenes -NNAJ.
Alta Demanda de mantenimientos y requerimientos de la Entidad.</t>
  </si>
  <si>
    <t xml:space="preserve">La no prestación de los servicios en las unidades de protección integral, sedes y dependencias </t>
  </si>
  <si>
    <t>* Prestación deficiente del servicio.
* Concepto desfavorable por parte de la entidades como secretarías  de salud, ambiental y Personería de Bogotá
 * Cerramiento de Unidades de Protección Integral
* Multas y sanciones a la entidad.
* No se cuente con ambientes pedagógicos agradables para la
atención de los NNAJ</t>
  </si>
  <si>
    <t>* Procedimiento Mantenimiento de Bienes Inmuebles A-MBI-PR-001
* Cronogramas de Intervención por UPI A-MBI-FT-010
* Informe Semanal de Intervenciones A-MBI-FT-012
* Diagnóstico General del Bien Inmueble A-MBI-FT-013
* Control de inspección y ejecución de mantenimiento de bienes e infraestructura A-MBI-FT-007
* Cronograma Semanal de Intervenciones A-MBI-FT-009
* Plan de Manejo e Intervención de la Infraestructura A.MBI-FT-008
* Requisan y/o Reintegro de Materiales A-MBI-FT-011</t>
  </si>
  <si>
    <t xml:space="preserve">* Se atienden las correspondientes emergencias presentadas en Las Unidades de Protección Integral. 
</t>
  </si>
  <si>
    <t>01-01-2019 / 31-10-2019</t>
  </si>
  <si>
    <t>Cumplir los correspondientes cronogramas de mantenimiento y dar cierre de los seguimientos a través de los informes a los requerimientos generados por las unidades, sedes y dependencias de la Entidad</t>
  </si>
  <si>
    <t xml:space="preserve">* Informes de ejecución de actividades con sus respectivo soporte y registro fotográfico. 
* Diligenciamiento de los formatos asociados al control e inspección de las ejecuciones de las adecuaciones y/o mantenimientos                             </t>
  </si>
  <si>
    <t xml:space="preserve">Se realizan atenciones a las solicitudes de mantenimientos realizadas, de las cuales se realizan los informes semanales por parte de los líderes de cuadrilla.
Se da cierre mediante matriz de seguimiento
En este periodo se realizo el informe de gestion del primer semestre con las intervenciones a la infraestructura de  las Unidades de Protección Integral. </t>
  </si>
  <si>
    <t>RESPONSABLE ÁREA DE INFRAESTRUCTURA</t>
  </si>
  <si>
    <r>
      <t xml:space="preserve">(Número de informes de ejecución generados de mantenimiento de las Unidades /  Informes semanales al año)*100 = % Número de Informes realizados
</t>
    </r>
    <r>
      <rPr>
        <b/>
        <sz val="10"/>
        <color theme="1"/>
        <rFont val="Times New Roman"/>
        <family val="1"/>
      </rPr>
      <t>(104/208)*100 = 50%</t>
    </r>
    <r>
      <rPr>
        <sz val="10"/>
        <color theme="1"/>
        <rFont val="Times New Roman"/>
        <family val="1"/>
      </rPr>
      <t xml:space="preserve">
(Informes de gestión de intervenciones realizadas / 2 Informes de Gestión semestrales)*100 = % Número de Informes de Gestión realizados                                </t>
    </r>
    <r>
      <rPr>
        <b/>
        <sz val="10"/>
        <color theme="1"/>
        <rFont val="Times New Roman"/>
        <family val="1"/>
      </rPr>
      <t>(1/2)*100 = 50%</t>
    </r>
  </si>
  <si>
    <t xml:space="preserve">Se evidencia el avance en los procesos de las cuadrillas de mantenimiento en varios centros de atención.      
A su vez se encuentra el informe de gestión del primer semestre de las intervenciones a la infraestructura. </t>
  </si>
  <si>
    <t xml:space="preserve">MANTENIMIENTO DE BIENES MUEBLES - EQUIPOS </t>
  </si>
  <si>
    <t xml:space="preserve">
Al no tener algunos repuestos o partes incluidos en un contrato de mantenimiento, se debe solicitar cotización a la firma contratista y a otras empresas.</t>
  </si>
  <si>
    <t xml:space="preserve"> Retrazos en los mantenimientos mientras se reciben las cotizaciones.</t>
  </si>
  <si>
    <t>* Los Equipos quedan desamparados por un lapso de tiempo.
* La supervisión y su apoyo deben solicitar cotizaciones adicionales con otras empresas.</t>
  </si>
  <si>
    <t>* Solicitar a la firma contratista cotización de los repuestos o partes necesarias para habilitar un equipo.
* Realizar los sondeos en el mercado en el menor tiempo posible.</t>
  </si>
  <si>
    <t>* Incluir en todos los procesos de contratación un máximo de partes y/o repuestos.
* Realizar de la manera mas expedita la búsqueda de las cotizaciones de los ítems de partes y/o repuestos</t>
  </si>
  <si>
    <t>* Incluir dentro de los Anexos Técnicos del proceso de dotación de repuestos, partes e insumos para adquirir al contrato de ferretería, el máximo de repuestos, partes e insumos que requieren los equipos de la entidad.
* Incluir dentro de los Anexos Técnicos de los procesos de mantenimiento de equipos, el máximo de repuestos, partes e insumos que requieren los equipos de la entidad.</t>
  </si>
  <si>
    <t>*Formato REQUERIMIENTOS TÉCNICOS CONTRATACIÓN DE BIENES, PRODUCTOS, OBRAS Y/O SERVICIOS, Código: A-GCO-FT-023, vigente desde 01/02/2017</t>
  </si>
  <si>
    <t xml:space="preserve">De acuerdo al plan anual de adquisiciones se programo radicar el proceso en el mes de Abril de 2019, lo cual se radico el 10 de abril con numero 2019IE3940 </t>
  </si>
  <si>
    <t>RESPONSABLE ÁREA DE EQUIPOS</t>
  </si>
  <si>
    <t>Número de contratos que incluyan el máximo de repuestos, partes e insumos que requieren los equipos de la entidad / Contratos programados de repuestos, ´piezas y partes (1) = % de contratos que incluyen el requerimiento técnico completo</t>
  </si>
  <si>
    <t>En las pruebas aportadas se evidencia: análisis del sector, requerimientos técnicos contratación de bienes productos suministro de repuesto, memorando de radicación requerimientos y CDP; acción la cual mitigara el riesgo de retrasos en los mantenimientos en las maquinarias.</t>
  </si>
  <si>
    <t>Formulación del Mapa de Riesgos del Proceso Mantenimiento de Bienes</t>
  </si>
  <si>
    <t>JAIRO ANDRES ARENAS RIOS- Responsable Área de Infraestructura</t>
  </si>
  <si>
    <t>Se realiza la revisión de Mapa de Riesgos, se incluye riesgos referentes al proceso Mantenimiento de Equipos</t>
  </si>
  <si>
    <t>ADOLFO DE FRANCISCO SERPA -  Responsable Área de Equipos</t>
  </si>
  <si>
    <t>JAIRO ANDRES ARENAS RIOS - ADOLFO DE FRANCISCO SERPA</t>
  </si>
  <si>
    <t>STEFANNY REINA</t>
  </si>
  <si>
    <t xml:space="preserve">Responsable Área de Infraestructura  - Área de Mantenimiento de bienes muebles. </t>
  </si>
  <si>
    <t>Profesional Universitario</t>
  </si>
  <si>
    <t>SI</t>
  </si>
  <si>
    <t>FINANCIERO</t>
  </si>
  <si>
    <t>CUMPLIMIENTO</t>
  </si>
  <si>
    <t>observaciones oci</t>
  </si>
  <si>
    <r>
      <t xml:space="preserve">GESTIÓN DE DESARROLLO HUMANO 
</t>
    </r>
    <r>
      <rPr>
        <sz val="10"/>
        <rFont val="Times New Roman"/>
        <family val="1"/>
      </rPr>
      <t>Garantizar equipos humanos con las competencias y habilidades requeridas para el cumplimiento efectivo de las metas y objetivos institucionales, promoviendo el bienestar laboral, la actualización
del conocimiento y la mitigación de los factores de riesgo ocupacional</t>
    </r>
  </si>
  <si>
    <r>
      <t>ECONOMATO :
-</t>
    </r>
    <r>
      <rPr>
        <sz val="12"/>
        <rFont val="Times New Roman"/>
        <family val="1"/>
      </rPr>
      <t>Elaborar los pedidos para la requisición de los productos perecederos, no perecederos y proteínas.
-Recoger, distribuir y entregar a las diferentes unidades educativas los productos perecederos, no perecederos y proteínas</t>
    </r>
  </si>
  <si>
    <t>1. Falta de planeación en la cobertura y actividades de NNAJ  para la adquisición de apoyos alimentarios .  
2.  Demoras en la Oficina Asesora Jurídica para realizar el procesos de contratación de alimentos
3, Inadecuadas política s de operación. 
4. Debilidades en la programación de alimentos.
5. Falta de controles con respecto a la disposición.
6. Aumento de NNAJ por operativos o contingencias</t>
  </si>
  <si>
    <t xml:space="preserve">Desabastecimiento de alimentos en las upis y sedes donde se atiende NNAJ </t>
  </si>
  <si>
    <t>1. Terminar recursos más rápido de lo establecido  
2. Sanciones disciplinarias para la Entidad.
3, Afectación de la atención de los NNAJ.
4. Detrimento de la imagen del Instituto ante los beneficiarios</t>
  </si>
  <si>
    <t>1, Se realiza consolidado de las remisiones del proveedor por cada operación, donde se verifican saldos.
2,  Plantilla de consolidado de remisiones de alimentos por  operación A-GDH-FT-107
3. Toma Física de Inventario de -Elementos de Consumo en Bodega" A-GLO-FT-002.
4. Plantilla de consolidación de remisiones de fruver, meriendas y abarrotes por operación A-GDH-FT-108
5. Tarjeta Kardex Mural  A-GLO-FT-007</t>
  </si>
  <si>
    <t>1, Suplir alimentos de las minutas establecidas por otros disponibles, previa concertación con las nutricionistas del Instituto e informar a las Upis. 
2. Solicitud de los márgenes de variación del contrato (permitido hasta el 50%  del valor del  mismo).
3. Si el evento es una urgencia manifiesta, se opta por la modalidad de contratación directa.</t>
  </si>
  <si>
    <t>1. Crear  protocolo de atención de contingencias en el suministro de alimentos.</t>
  </si>
  <si>
    <t>Protocolo publicado en el manual de procesos y procedimientos</t>
  </si>
  <si>
    <t>El día 10/06/2019 se publica en el manual de procesos y procedimientos Protocolo de Atención de Contingencias en el Suministro de Alimentos. Ruta: procesos de apoyo&gt; Gestión de Desarrollo Humano&gt;Instructivo Protocolo de Atención de Contingencias en el Suministro de Alimentos A-GDH-IN-014</t>
  </si>
  <si>
    <t>Profesional Economato</t>
  </si>
  <si>
    <r>
      <t xml:space="preserve">1 documento oficializado / 1 documento a oficializar
 </t>
    </r>
    <r>
      <rPr>
        <b/>
        <sz val="14"/>
        <color theme="1"/>
        <rFont val="Times New Roman"/>
        <family val="1"/>
      </rPr>
      <t>= 100%</t>
    </r>
  </si>
  <si>
    <t xml:space="preserve">Se observa de acuerdo a la acción propuesta para la atención de contigencias en el suministro de alimentos la cual es la publicación del  Protocolo de Atención de contigencias en el Suministro de A-GDH-IN-014 en el mes de Junio se cumplió el indicador, pero se deja abierta para el próximo seguimiento y así poder evidenciar si este cumple con el objetivo de su creación el cual es mitigar la totalidad de las causas que generan el riesgo del desabastecimiento de alimentos en las upis y sedes donde se atiende NNAJ.   </t>
  </si>
  <si>
    <t>¿Se cuenta con evidencias de la ejecución y seguimiento del control?</t>
  </si>
  <si>
    <t xml:space="preserve">1. Falta de exactitud de la cantidad de los NNAJ que asisten a las UPI, dato con el cual se realizada programación  de los alimentos mensualmente. 2.Registro incorrecto de datos  en la matriz de programación de los alimentos  
</t>
  </si>
  <si>
    <t>Programación  inexacta de los alimentos en las UPI.</t>
  </si>
  <si>
    <t>1. Alto stock de productos en las cocinas de las UPI.
2.Pérdida de productos en las cocinas de las UPI.
3. Aumento en la notificación de hallazgos y sanciones a la entidad por parte de los entes de control.
4.Detrimento patrimonial por el vencimiento de los alimentos.
5. Afectación de la atención de los NNAJ.</t>
  </si>
  <si>
    <t>En el Economato  para el control se cuenta con las siguientes actividades:
1. Registro  en las matrices de programación de alimentos.
2. Cancelación semanal por medio de correo electrónico oficial  de productos de alto stock  y novedades en las dinámicas presentadas en las UPIS.
3, Visitas mensuales a las UPIS para verificar inventario de alimentos e implementación y manejo de Kardex. 
4. Realizar programación de alimentos bajo asistencia SIMI y reportes PENTAHO, efectuando revisión periódica de dichas herramientas para posteriormente registrar  en  la Plantilla minuta según modalidad y servicio de alimentos A-GDH-FT-102</t>
  </si>
  <si>
    <t xml:space="preserve">En caso de materializarse el riesgo de gestión se debe: 
1.Informar a la UPI  de los errores presentados en la programación de los alimentos.
2.Realizar la disminución o aumento de las cantidades de productos que presentan diferencias.
</t>
  </si>
  <si>
    <t xml:space="preserve">1. Fortalecer las matrices mensuales  de  Programación de pedidos a proveedores A-GDH-FT-105 la cual permita alertas para identificar errores en la programación y pedidos de alimentos a enviar al proveedores.
</t>
  </si>
  <si>
    <t xml:space="preserve">Programación de Pedidos a Proveedores A-GDH-FT-105.
</t>
  </si>
  <si>
    <t xml:space="preserve">En el mes de mayo y junio se realiza fortalecimiento en la información de cancelaciones y control de los alimentos a través de las matrices que se envian a los proveedores de pollo, carne,  huevo, helado,  lácteos, pescado y tamal en el formato de "programación  de Pedidos a Proveedores A-GDH-FT-105". </t>
  </si>
  <si>
    <r>
      <t xml:space="preserve">7 Implementación de control en formato / 7 de formatos a implementar control por trimestre
</t>
    </r>
    <r>
      <rPr>
        <b/>
        <sz val="14"/>
        <color theme="1"/>
        <rFont val="Times New Roman"/>
        <family val="1"/>
      </rPr>
      <t>= 100%</t>
    </r>
  </si>
  <si>
    <t>De acuerdo a las evidencias suministradas por el área de economato de los meses de mayo y junio se observa acompañamiento para el fortalecimiento de las cancelaciones de acuerdo a la programación de pedidos a Proveedores A.GDH-FT 105, pero se deja abierta está acción para el proximo seguimiento dado que se evidenció en la Auditoria Misional en el tema de Solicitud de Alimentos que aún cuanta aún debilidades para la mitigación del riesgo.</t>
  </si>
  <si>
    <t xml:space="preserve">* El campo "Área" solo aplica al interior del IDIPRON para entender el objetivo del área donde se genera el riesgo y el alcance del mismo  </t>
  </si>
  <si>
    <t>Riesgo 1: Se complementa el análisis de causas y consecuencias, dismuye la valoración en la probabilidad del riesgo, se valoran los controles 1 y 2, se complementan las acciones de contingencia</t>
  </si>
  <si>
    <t>Any Jackeline Rojas Pinilla</t>
  </si>
  <si>
    <t xml:space="preserve">Riesgo 1 y 2 : Se complementan los controles, se realiza cambios en las acciones y registros . Se definen indicadores </t>
  </si>
  <si>
    <t>Yessica Rincón</t>
  </si>
  <si>
    <t>FORMULACIÓN - OFICINA ASESORA DE PLANEACIÓN O 
SEGUIMIENTO - OFICINA DE CONTROL INTERNO</t>
  </si>
  <si>
    <t>Ingrid Alfonso R, Natalia Ortega Prieto, Any Jackeline Rojas</t>
  </si>
  <si>
    <t>Lemmy Humberto Solano Julio</t>
  </si>
  <si>
    <t>Profesionales Universitarios área de economato -Profesional Universitario STDH</t>
  </si>
  <si>
    <t>Subdirector</t>
  </si>
  <si>
    <r>
      <t xml:space="preserve">GESTIÓN DE DESARROLLO HUMANO 
</t>
    </r>
    <r>
      <rPr>
        <sz val="11"/>
        <rFont val="Times New Roman"/>
        <family val="1"/>
      </rPr>
      <t>Garantizar equipos humanos con las competencias y habilidades requeridas para el cumplimiento efectivo de las metas y objetivos institucionales, promoviendo el bienestar laboral, la actualización
del conocimiento y la mitigación de los factores de riesgo ocupacional</t>
    </r>
  </si>
  <si>
    <t>ÁREA DE CARRERA ADMINISTRATIVA</t>
  </si>
  <si>
    <t>1.  No se encuentra actualizada la información de la base de datos.
2. Novedades periódicas  del personal que requieren cambios o actualización en las bases de datos.
3. No se dispone de una base de datos unificada en el Instituto. 
4.Ausencia de una herramienta que permita brindar informacion oportuna, veraz y confiable del personal que se encuentra vinculado al Instituto y de las situaciones administrativas en las que se encuentra.</t>
  </si>
  <si>
    <t xml:space="preserve">Realizar nuevas vinculaciones, encargos o contestar solicitudes  con base a información desactualizada. </t>
  </si>
  <si>
    <t xml:space="preserve">*Posesionar en un cargo una vacante no disponible.
*Mas de una persona ocupando un mismo cargo.
*Acciones legales y afectaciones presupuestales *Desgaste administrativo
* Acciones disciplinarias por parte de Control Interno Disciplinario
*Acciones por entes internos y externos
</t>
  </si>
  <si>
    <t>* Base en excel de la Planta de personal</t>
  </si>
  <si>
    <t>Cruzar con otras bases de datos institucionales para confrontar la información y establecer la procedencia de la información errada.</t>
  </si>
  <si>
    <t xml:space="preserve">
Elaborar una herramienta que permita brindar informacion oportuna, veraz y confiable del personal que se encuentra vinculado al Instituto y de las situaciones administrativas en las que se encuentra que sean competencia del área de carrera.</t>
  </si>
  <si>
    <t xml:space="preserve">Base de datos actualizada en excel con información del personal </t>
  </si>
  <si>
    <t xml:space="preserve">Se elabora base de datos en excel con la información actualizada del personal del Instituto; durante el primer trimestre de la vigencia 2019, se registraron 61 novedades las cuales fueron reportadas por el área de nomina y de carrera administrativa.
Los soportes de las novedades se encuentran en el archivo de gestión del área. 
Durante el segundo trimestre de la vigencia 2019, se registraron 39 novedades las cuales fueron reportadas por el área de nomina y de carrera administrativa.
Los soportes de las novedades se encuentran en el archivo de gestión del área. </t>
  </si>
  <si>
    <t>Asesor Área de Carrera</t>
  </si>
  <si>
    <r>
      <t xml:space="preserve">N°  de novedades registradas/N° de novedades recibidas*100
</t>
    </r>
    <r>
      <rPr>
        <b/>
        <sz val="18"/>
        <color theme="1"/>
        <rFont val="Times New Roman"/>
        <family val="1"/>
      </rPr>
      <t>(100/100)* 100= 100%</t>
    </r>
  </si>
  <si>
    <t xml:space="preserve">ÁREA DE BIENESTAR </t>
  </si>
  <si>
    <t xml:space="preserve">1. Demoras en la elaboración del Plan Anual de Bienestar por parte del equipo de trabajo.
2. Demoras en la respuesta  de la encuesta de necesidades y expectativas en materia de Bienestar por parte de las y los servidores públicos. 
</t>
  </si>
  <si>
    <t xml:space="preserve">Plan anual de Bienestar Social e Incentivos con atrasos en su ejecución </t>
  </si>
  <si>
    <t xml:space="preserve">1. No cumplimiento de expectativas y necesidades de las y los servidores públicos en materia de bienestar.  
2. No ejecutar el presupuesto asignado
3. Ejecución de actividades por fuera de la vigencia </t>
  </si>
  <si>
    <t xml:space="preserve">1.  Seguimiento al diligenciamiento mediante formulario de google de la encuesta de necesidades y expectativas en materia de bienestar 
2. Inscripción de funcionarios a actividades de bienestar social o salud en el trabajo A-GDH-FT-047.
 3. Compromiso asistencia actividad A-GDH-FT-096
4. Evaluación de la actividad de bienestar A-GDH-FT-008
</t>
  </si>
  <si>
    <t>1. Intensificar el seguimiento al diligenciamiento  de la encuesta de necesidades y expectativas en materia de bienestar mediante correos electrónicos y llamadas telefónicas a las y los servidores públicos de la entidad.</t>
  </si>
  <si>
    <t xml:space="preserve">1. Elaboración y envío de la encuesta de expectativas y necesidades en materia de bienestar social a las y los Servidores públicos en el último trimestre de la vigencia anterior. 
2.  Elaboración del Plan Anual de Bienestar Social e Incentivos a 31 de diciembre de la vigencia anterior. 
3. Priorizar la realización del Comité de Incentivos para revisión y aprobación del Plan Anual de Bienestar Social e Incentivos en el primer bimestre de la vigencia. </t>
  </si>
  <si>
    <t xml:space="preserve">1. Consolidado de la encuesta. 
2. Plan Anual de Bienestar Social e Incentivos
3. Formato de asistencia a comité, junta, reunión, capacitación y/o actividades de bienestar A-GDH-FT-010
4. Acta de reunión  ACTA A-GDO-FT-004  </t>
  </si>
  <si>
    <r>
      <t xml:space="preserve">En el primer trimestre de la vigencia se adelantaron las siguientes acciones para la mitigación del riesgo:
1,  Elaboración y envío de la encuesta de expectativas y necesidades en materia de bienestar social a las y los Servidores públicos en el último trimestre de la vigencia anterior, la cual se envió en el 30/11/2019.
2,  Elaboración del Plan Anual de Bienestar Social e Incentivos a 31 de diciembre de la vigencia anterior, el cual se elaboró y presentó para revisión de la Subdirección Técnica de Desarrollo Humano en el mes de diciembre de 2019.
3,  Priorización de  la realización del Comité de Incentivos para revisión y aprobación del Plan Anual de Bienestar Social e Incentivos en el primer bimestre de la vigencia, el cual se desarrolló y se aprobó  en la fecha 28/01/2019.
</t>
    </r>
    <r>
      <rPr>
        <b/>
        <sz val="10"/>
        <color theme="1"/>
        <rFont val="Times New Roman"/>
        <family val="1"/>
      </rPr>
      <t>Se adjuntan las siguientes evidencias:</t>
    </r>
    <r>
      <rPr>
        <sz val="10"/>
        <color theme="1"/>
        <rFont val="Times New Roman"/>
        <family val="1"/>
      </rPr>
      <t xml:space="preserve"> 
1.  Consolidado encuesta de expectativas y necesidades en materia de bienestar 2019.
2.  Plan Anual de Bienestar Social e Incentivos 2019.
3.  Acta de reunión Comité de Incentivos  (Formato A-GDO-FT-004) 
4.  Formato de asistencia reunión Comité de Incentivos (Formato A-GDH-FT-010).</t>
    </r>
  </si>
  <si>
    <t>Profesional área de Bienestar</t>
  </si>
  <si>
    <r>
      <t>(# de actividades con costo del PABS ejecutadas en la vigencia/ # de actividades planeadas en el PABS anual)*100
(</t>
    </r>
    <r>
      <rPr>
        <b/>
        <sz val="18"/>
        <color theme="1"/>
        <rFont val="Times New Roman"/>
        <family val="1"/>
      </rPr>
      <t>4/23)*100
=17,4%</t>
    </r>
  </si>
  <si>
    <t xml:space="preserve">ÁREA DE CAPACITACIÓN </t>
  </si>
  <si>
    <t>1. Incoherencia entre las necesidades del Instituto y las actividades de  Capacitación.
2. Falta de participación de los servidores para construir y fortalecer el plan de capacitación.
3. Falencias en la consolidación y recolección efectiva de insumos  que permitan  establecer un diagnostico  acorde con las necesidades de capacitación que requiere el Instituto</t>
  </si>
  <si>
    <t>Plan de capacitación sin el contenido de las necesidades de capacitación manifestadas acordes a los requerimientos institucionales</t>
  </si>
  <si>
    <t>1. Funcionarios con habilidades comportamentales y funcionales que no generan impacto dentro de los planes, estratégicos, proyectos y Misión del Instituto.
2. Desactualización normativa</t>
  </si>
  <si>
    <r>
      <t>1, Formato de google “</t>
    </r>
    <r>
      <rPr>
        <i/>
        <sz val="14"/>
        <rFont val="Times New Roman"/>
        <family val="1"/>
      </rPr>
      <t>Caracterización necesidades de  capacitación</t>
    </r>
    <r>
      <rPr>
        <sz val="14"/>
        <rFont val="Times New Roman"/>
        <family val="1"/>
      </rPr>
      <t>”
2. Generar con la informacion recolectada un diagnostico de necesidades de capacitación.
3. Analizar  y realizar  diagnóstico  con la informacion  suministrada por la Oficina Asesora de Planeación y  Control Interno, con respecto a las necesidades de capacitacion del Instituto.</t>
    </r>
  </si>
  <si>
    <t>Gestionar  alternativas para la realización de la capacitación</t>
  </si>
  <si>
    <t xml:space="preserve">1. Replantear la encuesta: "Caracterización  de las Necesidades de Capacitacion", a los funcionarios  del IDIPRON.
</t>
  </si>
  <si>
    <t>Encuesta: "Caracterización  de las Necesidades de Capacitacion", a los funcionarios  del IDIPRON.</t>
  </si>
  <si>
    <t>Se modificó la encuesta alineandola con los objetivos estrategicos del Instituto, lo anterior con el fin, primero de consolidarlos y retroalimentarlos con todos los servidores y segundo para focalizarla con los planes y las metas institucionales. 
Los contenidos tienen una redacción mas precisa, con el fin de dar claridad  a los servidores al momento de diligenciarla lo cual permite tener una mejor identificación de las necesidades.   
La encuesta se  encuentra disponible en el link: https://docs.google.com/forms/d/14ERSQgUQuvBcv28U3j0Ux6l5hUiba4FmOic3yXTnwEc/viewform?edit_requested=true</t>
  </si>
  <si>
    <t xml:space="preserve">PROFESIONAL  UNIVERSITARIO </t>
  </si>
  <si>
    <r>
      <rPr>
        <sz val="11"/>
        <rFont val="Times New Roman"/>
        <family val="1"/>
      </rPr>
      <t>Elaboración de encuesta que permita una identificación real de las necesidades de capacitación de los servidores de IDIPRON  / encuesta de caracterización de las necesidades de capacitación a los funcionarios e IDIPRON)</t>
    </r>
    <r>
      <rPr>
        <b/>
        <sz val="11"/>
        <rFont val="Times New Roman"/>
        <family val="1"/>
      </rPr>
      <t xml:space="preserve">
</t>
    </r>
    <r>
      <rPr>
        <b/>
        <sz val="18"/>
        <rFont val="Times New Roman"/>
        <family val="1"/>
      </rPr>
      <t>(1/1)*100 =100%</t>
    </r>
  </si>
  <si>
    <r>
      <t xml:space="preserve">GESTIÓN DE DESARROLLO HUMANO 
</t>
    </r>
    <r>
      <rPr>
        <sz val="10"/>
        <color theme="1"/>
        <rFont val="Times New Roman"/>
        <family val="1"/>
      </rPr>
      <t>Garantizar equipos humanos con las competencias y habilidades requeridas para el cumplimiento efectivo de las metas y objetivos institucionales, promoviendo el bienestar laboral, la actualización
del conocimiento y la mitigación de los factores de riesgo ocupacional</t>
    </r>
  </si>
  <si>
    <t>1. Incumplimiento al cronograma planteado de capacitación.
2. Incumplimiento por parte del contratista.</t>
  </si>
  <si>
    <t>Plan Anual de Capacitación ( PIC) con atrasos en su ejecución.</t>
  </si>
  <si>
    <t>*Inclumplimiento de  manera directa o indirecta de  Planes y Metas institucionales.  
*Incumplimiento del contrato</t>
  </si>
  <si>
    <t xml:space="preserve">Formato  Matriz de seguimiento a las actividades de capacitación A-GDH-FT-051  
Cronograma actividades de capacitación </t>
  </si>
  <si>
    <t>Reprogramar fecha de capacitación</t>
  </si>
  <si>
    <t xml:space="preserve">Realizar las actividades a cargo del área con relación a la etapa precontractual  y radicar la documentación correspondiente antes del primer cuatrimestre del año en la Oficina Asesora Juridica </t>
  </si>
  <si>
    <t>Memorando de radicación</t>
  </si>
  <si>
    <t>Con la modalidad de cotratación  directa y unificados los anexos técnicos de  Bienestar y Capacitación, a finales del mes de abril en reunión  con   Compensar  se revisa el anexo tecnico, con el fin de evidenciar que   las cotizaciones estan acordes con los requerimientos, las cuales serán  parte del proceso de contratacion.  
Como la documentación del proceso de contratación se radicó en el mes de abril, se realiza cambio y ajustes al Plan Anual de Adquisiciones PAA, unificando el presupuesto de Bienestar y Capacitación y a la vez el que se utilizará para el Contrato Interadminsitrativo con el INSOR
                                                                                                                                                                                                                                   Se reciben las cotizaciones de Compesar  y demás documentos solicitados para la realizacion del Contrato. 
 La totalidad de los documentos  se  radican mediante memorando  a la Oficina Asesora Juridica el dia  28 de mayo de 2019.</t>
  </si>
  <si>
    <r>
      <rPr>
        <sz val="12"/>
        <color theme="1"/>
        <rFont val="Times New Roman"/>
        <family val="1"/>
      </rPr>
      <t>(# de  capacitaciones ejecutadas del PIC en la vigencia/ # de capacitaciones planeadas en el PIC anual)*100</t>
    </r>
    <r>
      <rPr>
        <b/>
        <sz val="10"/>
        <color theme="1"/>
        <rFont val="Times New Roman"/>
        <family val="1"/>
      </rPr>
      <t xml:space="preserve">
</t>
    </r>
    <r>
      <rPr>
        <b/>
        <sz val="18"/>
        <color theme="1"/>
        <rFont val="Times New Roman"/>
        <family val="1"/>
      </rPr>
      <t xml:space="preserve">
(12/21)*100%=57%</t>
    </r>
  </si>
  <si>
    <r>
      <t xml:space="preserve">GESTIÓN DE DESARROLLO HUMANO 
</t>
    </r>
    <r>
      <rPr>
        <sz val="11"/>
        <color theme="1"/>
        <rFont val="Times New Roman"/>
        <family val="1"/>
      </rPr>
      <t>Garantizar equipos humanos con las competencias y habilidades requeridas para el cumplimiento efectivo de las metas y objetivos institucionales, promoviendo el bienestar laboral, la actualización
del conocimiento y la mitigación de los factores de riesgo ocupacional</t>
    </r>
  </si>
  <si>
    <t>ÀREA DE NÒMINA Y LIQUIDACIONES</t>
  </si>
  <si>
    <t xml:space="preserve">1.No existe un cronograma de actividades para la liquidación de nómina.
2.El Profesional Universitario, no tiene la experiencia para  realizar el proceso de liquidación de nómina y desconoce algunos temas del área.
</t>
  </si>
  <si>
    <t>Inoportunidad en la entrega de la información de nómina para ser contabilizada.</t>
  </si>
  <si>
    <t>*Afectación del PAC anual para la planta de empleos de la Entidad.
*No se cancela  la nómina dentro del mes afectando el PAC del mes siguiente.
*EL PAC se va a PAC no ejecutado.</t>
  </si>
  <si>
    <t xml:space="preserve">*Instructivos:
 A-GDH-IN-005 "Requisitos para el retiro",
 A-GDH-IN-007 "Novedades", 
A-GDH-IN-009 "Liquidación de Nómina, Aportes a la Seguridad Social y Parafiscales", 
A-GDH-IN-010 
" Prima Técnica", 
A-GDH-IN-011 
"Prima Semestral y Navidad".
*Procedimientos
   A-GDH-PR-001 "Compensación  y Novedades".
 *Libro de radicación.
</t>
  </si>
  <si>
    <t xml:space="preserve">Aplicar el  PAAC del mes siguiente al que se presente la demora.
</t>
  </si>
  <si>
    <r>
      <t xml:space="preserve">*Implementar un cronograma de actividades para la liquidación de nómina.
*Realizar capacitación al Profesional Universitario en temas especificos de liquidación de nómina y al uso y manejo del aplicativo SYSMAN.
</t>
    </r>
    <r>
      <rPr>
        <sz val="16"/>
        <color theme="3"/>
        <rFont val="Times New Roman"/>
        <family val="1"/>
      </rPr>
      <t xml:space="preserve">
</t>
    </r>
  </si>
  <si>
    <t>*Cronograma de Actividades Gestión de Desarrollo Humano A-GDH-FT-032
*Listado de asistencia A-GDH-FT-010, acta A-GDO-FT-004</t>
  </si>
  <si>
    <t>1. Se elabora en el formato "Cronograma de actividades gestión de desarrollo humano A-GDH-FT-037"   la programación de las actividades asociadas a la entrega de la nómina ; se realiza implementación del  cronograma evidenciando la entrega  mediante correo electrónico al área de contabilidad  de la información asociada al pago de la nómina.
2. Se realizan capacitaciones al profesional Universitario Hector Harold Rodríguez, en el puesto de trabajo de los temas específicos de liquidación de nómina, aplicativo SYSMAN y SIDEAP, según evidencia dearrolladas en las siguientes fechas: 07/02/2019, 13/02/2019, 14/02/2019, 15/02/2019,  25/02/2019.</t>
  </si>
  <si>
    <t>Profesional área de Nómina</t>
  </si>
  <si>
    <r>
      <t># de Nóminas entregada oportunamente/ # Total de nominas X 100
(</t>
    </r>
    <r>
      <rPr>
        <b/>
        <sz val="16"/>
        <rFont val="Times New Roman"/>
        <family val="1"/>
      </rPr>
      <t>3/3) *100 =100%</t>
    </r>
  </si>
  <si>
    <t>ÁREA DE SEGURIDAD Y SALUD EN EL TRABAJO</t>
  </si>
  <si>
    <t>1. Presentación tardía de los documentos (por parte del área) para contratación de bienes y/o servicios
2. Demoras en la adjudicación de los contratos.</t>
  </si>
  <si>
    <t xml:space="preserve">Entrega de bienes o servicios relacionados con la Seguridad y Salud en el Trabajo en tiempos que no corresponden a las necesidades del Instituto </t>
  </si>
  <si>
    <t>*Acciones legales en contra del Instituto
*Investigaciones por parte de entes de control
*Sanciones económicas en contra del Instituto
*Accidentes Laborales</t>
  </si>
  <si>
    <t>Plan anual de adquisiciones -PAA</t>
  </si>
  <si>
    <t>* Como Área de Seguridad y Salud en el Trabajo se emite la orden para que las tareas de alto riesgo no se lleven a cabo hasta no contar con los elementos adecuados.</t>
  </si>
  <si>
    <t xml:space="preserve">* Antes del primer trimestre del año haber entregado toda la documentación para el desarrollo de los  procesos contractuales.
*Seguimiento a través de una base de datos al PAA </t>
  </si>
  <si>
    <t>* Memorando A-GDO-FT-013 de remisión de la documentación</t>
  </si>
  <si>
    <r>
      <rPr>
        <b/>
        <sz val="11"/>
        <color theme="1"/>
        <rFont val="Times New Roman"/>
        <family val="1"/>
      </rPr>
      <t>Primer Seguimiento:</t>
    </r>
    <r>
      <rPr>
        <sz val="11"/>
        <color theme="1"/>
        <rFont val="Times New Roman"/>
        <family val="1"/>
      </rPr>
      <t xml:space="preserve">
Se entregó la documentación Técnica de los procesos: Extintores (inició ejecución el miércoles 20/03/2019), elementos ergonómicos, brigadas de emergencia y evaluaciones médicas ocupacionales.
Está pendiente adelantar procesos de: señalización, Trabajo seguro en alturas, mantenimiento del sistema contra incendios, y alarmas de emergencia. Para estos 4  procesos se realizó solicitud de modificación de fecha de entrega para el mes de abril.
Se realiza seguimiento ala ejecución del PAA a trvés de la base de datos en excel.
</t>
    </r>
    <r>
      <rPr>
        <b/>
        <sz val="11"/>
        <color theme="1"/>
        <rFont val="Times New Roman"/>
        <family val="1"/>
      </rPr>
      <t>Segundo Seguimiento:</t>
    </r>
    <r>
      <rPr>
        <sz val="11"/>
        <color theme="1"/>
        <rFont val="Times New Roman"/>
        <family val="1"/>
      </rPr>
      <t xml:space="preserve">
Se entregó la documentación de los 4 procesos faltantes (Trabajo Seguro en Alturas, Señalización, Mantenimiento de Sistemas Contra Incendio y Alarmas de Emergencia)</t>
    </r>
  </si>
  <si>
    <t>Contratista Especializado área de SST</t>
  </si>
  <si>
    <r>
      <t>No. De documentos por proceso entregados a tiempo /No. de procesos del Área *100
(</t>
    </r>
    <r>
      <rPr>
        <b/>
        <sz val="14"/>
        <color theme="1"/>
        <rFont val="Times New Roman"/>
        <family val="1"/>
      </rPr>
      <t>8/8)*100 = 100%</t>
    </r>
  </si>
  <si>
    <t>1.  La no apropiación del recurso para la compra de EPP para el personal contratista por parte de los proyectos de inversión.</t>
  </si>
  <si>
    <t>Elementos de protección personal insuficientes o inexistentes para la entrega a los  contratistas del Instituto</t>
  </si>
  <si>
    <t>* Accidentes de Trabajo, lesiones y afecciones a la salud
*Acciones legales en contra del Instituto
*Investigaciones por parte de entes de control
*Sanciones económicas en contra del Instituto</t>
  </si>
  <si>
    <t>*Inspección de EPP A-GDH-FT-072</t>
  </si>
  <si>
    <t>*Compra de EPP por parte del contratista para la ejecución de la actividad</t>
  </si>
  <si>
    <t>* Elaborar anteproyecto de necesidades de EPP de contratistas a partir de la matriz de elementos de protección personal A-GDH-DI-006.
*Mediante memorando 
GDO-FT-013 solicitar a los gerentes de proyecto la apropiación de recursos para  la compra de EPP a contratistas</t>
  </si>
  <si>
    <t xml:space="preserve">*Anteproyecto 
* Memorando A-GDO-FT-013 </t>
  </si>
  <si>
    <r>
      <rPr>
        <b/>
        <sz val="12"/>
        <color theme="1"/>
        <rFont val="Times New Roman"/>
        <family val="1"/>
      </rPr>
      <t>Primer Seguimiento:</t>
    </r>
    <r>
      <rPr>
        <sz val="12"/>
        <color theme="1"/>
        <rFont val="Times New Roman"/>
        <family val="1"/>
      </rPr>
      <t xml:space="preserve">
La elaboración de los anteproyectos y proyecciones de necesidades de EPP para los contratistas pertenecientes a los 3 Proyectos de Inversión y su envío a través de memorando, está planeada para el segundo trimestre del 2.019; por lo anterior no se entrega ninguna evidencia para este.
</t>
    </r>
    <r>
      <rPr>
        <b/>
        <sz val="12"/>
        <color theme="1"/>
        <rFont val="Times New Roman"/>
        <family val="1"/>
      </rPr>
      <t>Segundo Seguimiento:</t>
    </r>
    <r>
      <rPr>
        <sz val="12"/>
        <color theme="1"/>
        <rFont val="Times New Roman"/>
        <family val="1"/>
      </rPr>
      <t xml:space="preserve">
Se elaboraron y enviaron a través de memorando 3 anteproyectos con las necesidades de EPP para los contratistas que pertenecen a cada uno de los proyectos de inversión. </t>
    </r>
  </si>
  <si>
    <r>
      <t xml:space="preserve">N° de anteproyectos elaborados /Total de proyectos de inversión  *100
</t>
    </r>
    <r>
      <rPr>
        <b/>
        <sz val="16"/>
        <color theme="1"/>
        <rFont val="Times New Roman"/>
        <family val="1"/>
      </rPr>
      <t xml:space="preserve">
(3/3) *100= 100%</t>
    </r>
  </si>
  <si>
    <t>ÀREA DE SEGURIDAD Y SALUD EN EL TRABAJO</t>
  </si>
  <si>
    <t>1.Incumplimiento en la obligación de afiliación a la ARL por parte del contratista.
2.No reporte de Accidentes de Trabajo dentro de los tiempos establecidos legalmente.
3.Realización de actividades diferentes a las contempladas en las obligaciones contractuales.</t>
  </si>
  <si>
    <t xml:space="preserve">Accidentes de Trabajo en los contratistas del Instituto sin reconocimiento por parte de la Aseguradora de Riesgos laborales </t>
  </si>
  <si>
    <t>*Acciones legales en contra del Instituto
*Investigaciones por parte de entes de control
*Sanciones económicas en contra del Instituto</t>
  </si>
  <si>
    <t>*Se está realizando una verificación de la base oficial de contratos de prestación de servicios versus la página transaccional de ARL Positiva.
* Procedimiento A- GCO-PR-014 "Legalización y modificación contractual".
*Formato  A-GCO-FT-014 "Verificación documental para contratos de prestación de servicios profesionales y de apoyo a la gestión"</t>
  </si>
  <si>
    <t>Dependiendo de la gravedad del accidente de trabajo se remite a la EPS a la que esté afiliado el contratista o se realiza un reporte extemporaneo mientras se realizan los trámites de afiliación.</t>
  </si>
  <si>
    <t>Afiliar a la administradora de Riesgos laborales a los contratistas por Orden de prestación de servicios (OPS) a partir de la aceptación del contrato en el palicativo SECOP II, garantizando cobertura y eficacia en la afiliación.</t>
  </si>
  <si>
    <t>*Un instrumento de seguimiento de  afiliaciones a contratistas a  ARL.
*Medición del indicador de oportunidad en afiliación a la ARL para contratistas</t>
  </si>
  <si>
    <r>
      <rPr>
        <b/>
        <sz val="12"/>
        <color theme="1"/>
        <rFont val="Times New Roman"/>
        <family val="1"/>
      </rPr>
      <t>Primer Seguimiento:</t>
    </r>
    <r>
      <rPr>
        <sz val="12"/>
        <color theme="1"/>
        <rFont val="Times New Roman"/>
        <family val="1"/>
      </rPr>
      <t xml:space="preserve">
Se elaboró una base de datos (Archivo en Excel) para realizar el seguimiento a las afiliaciones para el 2019; el instrumento ayudará en el control para la medición de la oportunidad de la afiliación con relación a la firma del acta de inicio, mediante el cruce de información entre la reportada por la OAJ (Archivo con información de los contratos celebrados en 2019 con las fechas de actas de inicio) y la reportada por el aplicativo de la ARL Positiva en el momento de la afiliación.
En el primer trimestre se logró un porcentaje de oportunidad del 84,2%
</t>
    </r>
    <r>
      <rPr>
        <b/>
        <sz val="12"/>
        <color theme="1"/>
        <rFont val="Times New Roman"/>
        <family val="1"/>
      </rPr>
      <t xml:space="preserve">Segundo Seguimiento:
</t>
    </r>
    <r>
      <rPr>
        <sz val="12"/>
        <color theme="1"/>
        <rFont val="Times New Roman"/>
        <family val="1"/>
      </rPr>
      <t>Teniendo en cuenta que ya se creo el instrumento para el seguimiento de afiliaciones, se reporta la medición del indicador con corte a 30 de junio de 2019, el cual arroja el siguiente resultado: de los 1,392 contratos firmados, el 95% de los contratos se encuentran con afiliación a ARL previa a la firma del Acta de Inicio; Sólo el 5% se encuentra por fuera del rango o aún no tiene fecha de acta de inicio; evidenciando así una mejora del 10,8% respecto al trimestre anterior.</t>
    </r>
  </si>
  <si>
    <r>
      <t xml:space="preserve">Número de Contratistas OPS afiliados a ARL previo al inicio del contrato / Número total de contratistas OPS 
</t>
    </r>
    <r>
      <rPr>
        <b/>
        <sz val="11"/>
        <color theme="1"/>
        <rFont val="Times New Roman"/>
        <family val="1"/>
      </rPr>
      <t>1317/1392=95%</t>
    </r>
  </si>
  <si>
    <t>Se incluye los indicadores en la formulación
Se ajustan las acciones de todos los riesgos
Se incluyen riesgos de las áreas de SST y Nómina</t>
  </si>
  <si>
    <t>Ana Milena Ramírez Montealegre
Sonia Murcia
Esperanza Arenas
Daniel Pineda</t>
  </si>
  <si>
    <t>Ana Milena Ramírez Montealegre, Esperanza Arenas, Daniel Andrés Píneda</t>
  </si>
  <si>
    <t>Asesora, Profesional Universitario, Profesional Especializdo Contratista</t>
  </si>
  <si>
    <t>GESTIÓN LOGÍSTICA / Recibir, administrar y proveer oportunamente, los recursos materiales (bienes de consumo o devolutivos) adquiridos y/o recibidos por el Instituto, incluida su disposición final (cuando aplique), con el fin de que los servicios ofrecidos sean prestados con la calidad y oportunidad requeridas, para el cumplimiento de la misionalidad del IDIPRON.</t>
  </si>
  <si>
    <t>ALMACÉN E INVENTARIOS</t>
  </si>
  <si>
    <t>No Controlar las existencias en bodegas, por fallas del sistema. 
Incumplimiento en la programación del
transporte por mantenimiento preventivo o correctivo.
Demoras en el flujo de la información (Formatos mal diligenciados)
La ausencia de planeacion estrategica</t>
  </si>
  <si>
    <t>Desabastecimiento de bienes o elementos requeridos por las diferentes dependencias para el desarrollo de sus funciones.</t>
  </si>
  <si>
    <t>Fallas en la prestación
del servicio.
Quejas y reclamos por
parte de los
funcionarios o
responsables de
proceso y
beneficiarios</t>
  </si>
  <si>
    <t>Procedimiento Egreso de
Bienes Devolutivos o
Elementos de Consumo A-GLO-PR-004.
El control se realiza en el aplicativo: SiCapital, se debe verificar la existencia en bodega de los bienes solicitados con base a la información registrada en el formato “Solicitud de bienes de consumo o devolutivos A-GLO-FT-004”, Técnico(a) Administrativo(a) o Auxiliar Administrativo encargado de ello,</t>
  </si>
  <si>
    <t xml:space="preserve">El Técnico(a) Administrativo(a) o Auxiliar Administrativo encargado de la revision (tramite de certificaciones de inexistencias y de requerimientos), se debe comunicar con el  encargado de la bodega, para que este realice la consulta de los saldos registrados en la Tarjeta Kardex A-GLO-FT-007, confrontar el inventario fisico, y entregar la informacion requerida.
</t>
  </si>
  <si>
    <r>
      <t xml:space="preserve">Comunicar a través de correo electrónico institucional, al funcionario o contratista designado por el Área de Sistemas, para brindar el soporte técnico requerido en los procesos operación de software </t>
    </r>
    <r>
      <rPr>
        <u/>
        <sz val="12"/>
        <color theme="1"/>
        <rFont val="Times New Roman"/>
        <family val="1"/>
      </rPr>
      <t>SiCapital modulo SAE</t>
    </r>
    <r>
      <rPr>
        <sz val="12"/>
        <color theme="1"/>
        <rFont val="Times New Roman"/>
        <family val="1"/>
      </rPr>
      <t>, las novedades presentadas, para que haga las correspondientes revisiones y ajustes de acuerdo con las políticas establecidas por el Área de Sistemas y la normatividad vigente que rige a el Área de Almacén e Inventarios 
Realizar los seguimientos de las novedades que se han presentado y reportado a través de correos institucionales, junto con las acciones, compromisos y seguimientos de los casos presentados.</t>
    </r>
  </si>
  <si>
    <t xml:space="preserve">CORREO ELECTRÓNICO 
ACTA A-GDO-FT-004 </t>
  </si>
  <si>
    <t>Se realizo un acta de reunión, en la cual se registraron las novedades presentadas en los elementos de consumo y las acciones realizadas frente a los casos reportados enviados a través de treinta y tres (33) correos institucionales al Área de Sistemas y a la Contratista, quienes brindan el soporte correspondiente al módulo SAE en el aplicativo SiCapital, así como lo referente a otros avances para dar cumplimiento al segundo seguimiento del mapa de riesgos de gestión</t>
  </si>
  <si>
    <t>GRACIELA ROBAYO B.</t>
  </si>
  <si>
    <r>
      <t xml:space="preserve">Actas de Reunión Suscrita con el reporte de los casos presentados / Actas de Reuniones Programadas 
</t>
    </r>
    <r>
      <rPr>
        <b/>
        <sz val="12"/>
        <color theme="1"/>
        <rFont val="Times New Roman"/>
        <family val="1"/>
      </rPr>
      <t>1 / 1 = 100%</t>
    </r>
  </si>
  <si>
    <t>En la información enviada por el área, se evidencia acta de reunión con área de sistemas dando uno a uno los problemas en el sistema, sin embargo al no tener un sistemas confiable el riesgo de mantiene.</t>
  </si>
  <si>
    <t>Falta de soporte técnico al software y al hadware</t>
  </si>
  <si>
    <t>Inventario inconsistente y desactualizado.</t>
  </si>
  <si>
    <t>Desgaste operativo
para ubicar bienes. 
Inoportunidad en el reporte de la infomacion ocacionanado retrazos en la atencion a los usuarios internos (tramite de certificaciones de inexistencias) y externos (tramite de requerimientos).
Reprocesos de actividades y aumento de la carga operativa.</t>
  </si>
  <si>
    <t>Recepción e Ingreso de Bienes Devolutivos o Bienes de Consumo A-GLO-PR-003
Procedimiento de Egreso de
Bienes Devolutivos o
Elementos de Consumo A-GLO-PR-004
Procedimiento de traspaso
entre dependencias
funcionarios o reintegro de
bienes devolutivos A-GLO-PR-006</t>
  </si>
  <si>
    <t>El Técnico(a) Administrativo(a) o Auxiliar Administrativo encargado del trámite de los formatos solicitud de bienes de consumo o devolutivos A-GLO-FT-004, Solicitud de traspaso entre dependencias, Funcionarios o Reintegro de bienes devolutivos A-GLO-FT-009, se debe comunicar a con el encargado de la Sub-Bodega, para que este realice la consulta de los saldos registrados en la Tarjeta Kardex A-GLO-FT-007, para confrontar el inventario físico, y entregar la información requerida.
Realización extemporánea de inventarios, incumpliendo el cronograma de toma física de inventarios aprobado por el Comité de Inventarios, afectando las actividades de atención de los NNAJ o labores administrativas.
Falta de optimización del tiempo y de recursos en el control de bienes a través de las herramientas tecnológicas (código de barras)
Envió extemporáneo de información a clientes internos y clientes externos (entes de control y demás)</t>
  </si>
  <si>
    <r>
      <t xml:space="preserve">Comunicar a través de correo electrónico institucional, al funcionario o contratista designado por el Área de Sistemas, para brindar el soporte técnico requerido en los procesos operación de software </t>
    </r>
    <r>
      <rPr>
        <u/>
        <sz val="12"/>
        <color theme="1"/>
        <rFont val="Times New Roman"/>
        <family val="1"/>
      </rPr>
      <t>SiCapital modulo SAI</t>
    </r>
    <r>
      <rPr>
        <sz val="12"/>
        <color theme="1"/>
        <rFont val="Times New Roman"/>
        <family val="1"/>
      </rPr>
      <t xml:space="preserve">, las novedades presentadas, para que haga las correspondientes revisiones y ajustes de acuerdo con las políticas establecidas por el Área de Sistemas y la normatividad vigente que rige a el Área de Almacén e Inventarios 
Realizar los seguimiento de las novedades que se han presentado y reportado a través de correos institucionales, junto con las acciones, compromisos y seguimientos de los casos presentados.
</t>
    </r>
  </si>
  <si>
    <t xml:space="preserve">CORREO ELECTRÓNICO
ACTA A-GDO-FT-004 </t>
  </si>
  <si>
    <t>Se realizo un acta de reunión, en la cual se registraron las novedades presentadas en los bienes Devolutivos y las acciones realizadas frente a los casos reportados enviados a través de dos (2) correos institucionales al Área de Sistemas y a la Contratista, quienes brindan el soporte correspondiente al módulo SAI en el aplicativo SiCapital.</t>
  </si>
  <si>
    <r>
      <t xml:space="preserve">Actas de Reunión Suscritas para bienes devolutivos o de consumo controlado  / Actas de Reuniones Programadas 
</t>
    </r>
    <r>
      <rPr>
        <b/>
        <sz val="12"/>
        <color theme="1"/>
        <rFont val="Times New Roman"/>
        <family val="1"/>
      </rPr>
      <t>1 / 1 = 100%</t>
    </r>
  </si>
  <si>
    <r>
      <t>SERVICIOS ADMINISTRATIVOS /</t>
    </r>
    <r>
      <rPr>
        <b/>
        <u/>
        <sz val="12"/>
        <color theme="1"/>
        <rFont val="Times New Roman"/>
        <family val="1"/>
      </rPr>
      <t xml:space="preserve"> </t>
    </r>
    <r>
      <rPr>
        <i/>
        <sz val="12"/>
        <color theme="1"/>
        <rFont val="Times New Roman"/>
        <family val="1"/>
      </rPr>
      <t>Satisfacer las necesidades del IDIPRON mediante la prestación de los servicios administrativos de apoyo, con el fin de garantizar el servicio de vigilancia, transporte, mantenimiento preventivo y correctivo del parque automotor y equipos industriales y el suministro de combustible; con criterios de oportunidad y calidad</t>
    </r>
  </si>
  <si>
    <t>ÁREA DE TRANSPORTE Y APOYO LOGÍSTICO</t>
  </si>
  <si>
    <t>Entrega de las solicitudes del servicio de transporte fuera del tiempo estipulado.
Bajo conocimiento al diligenciamiento de los formatos dispuestos SOLICITUD DE SERVICIO DE TRANSPORTE A-SAD-FT-008
Hay desconocimiento del  procedimiento para la solicitud de transporte por parte de las Unidades de Protección Integral
Falta divulgación del procedimiento entre las áreas del Instituto.</t>
  </si>
  <si>
    <t>Incumplimiento en la provisión del transporte</t>
  </si>
  <si>
    <t xml:space="preserve">Incumplimiento de las actividades programadas en otras dependencias lo que ocasiona deficiente prestación del servicio a los beneficiario.
</t>
  </si>
  <si>
    <t>CONTROL DE CONSUMO DE COMBUSTIBLE A-SAD-PR-001
MANTENIMIENTO PREVENTIVO Y CORRECTIVO DEL PARQUE AUTOMOTOR A-SAD-PR-002
ADMINISTRACION DEL PARQUE AUTOMOTOR A-SAD-PR-003
ORDEN DE SERVICIO MANTENIMIENTO PARQUE AUTOMOTOR A-SAD-FT-002
SOLICITUD CONSUMO DE COMBUSTIBLE A-SAD-FT-004
HOJA DE VIDA Y FICHA DE MANTENIMIENTO DE VEHICULOS A-SAD-FT-005</t>
  </si>
  <si>
    <t>Ubicar el transporte contratado o propio para el cumplimiento del servicio
Llamada telefónica de confirmación del servicio a los interesados</t>
  </si>
  <si>
    <t>01/01/2019-31/10/2019</t>
  </si>
  <si>
    <t>Realizar un (1) lineamiento a través del cual se divulgue el procedimiento A-SAD-PR-003 'Administración Parque Automotor' y realizar la correspondiente divulgación a través de correo electrónico.</t>
  </si>
  <si>
    <t>Lineamiento emitido</t>
  </si>
  <si>
    <t>Se realizó el lineamiento de la divulgación del proceso de Administración Parque Automotor por medio de correo electrónico para dar a conocer el proceso de solicitud de transporte de la manera correcta.
La divulgación se llevará a cabo en el segundo semestre del año, ya que debido al nuevo contrato de transporte se optó por realizar una sola divulgación en general para lograr así el objetivo correspondiente.</t>
  </si>
  <si>
    <t>RESPONSABLE DEL ÁREA DE TRANSPORTE Y APOYO LOGÍSTICO</t>
  </si>
  <si>
    <r>
      <t>(Un (1) lineamiento realizado</t>
    </r>
    <r>
      <rPr>
        <b/>
        <sz val="12"/>
        <color theme="1"/>
        <rFont val="Times New Roman"/>
        <family val="1"/>
      </rPr>
      <t xml:space="preserve"> /</t>
    </r>
    <r>
      <rPr>
        <sz val="12"/>
        <color theme="1"/>
        <rFont val="Times New Roman"/>
        <family val="1"/>
      </rPr>
      <t xml:space="preserve"> Un (1) lineamiento proyectado)*100
</t>
    </r>
    <r>
      <rPr>
        <b/>
        <sz val="12"/>
        <color theme="1"/>
        <rFont val="Times New Roman"/>
        <family val="1"/>
      </rPr>
      <t>=0/0=100%</t>
    </r>
    <r>
      <rPr>
        <sz val="12"/>
        <color theme="1"/>
        <rFont val="Times New Roman"/>
        <family val="1"/>
      </rPr>
      <t xml:space="preserve">
</t>
    </r>
  </si>
  <si>
    <t>No hay ninguna modificacion frente al  mapa de riesgos del primer seguimiento. No se eviencia avance en las acciones para el mitigar el riesgo de incumplimiento en la provision del riesgo.</t>
  </si>
  <si>
    <t>SERVICIOS PÚBLICOS</t>
  </si>
  <si>
    <t>* Mora en la entrega física de la factura de los servicios públicos de aquellos predios rurales que posee la Entidad
* Periodo de facturación y cierres de Secretaría Distrital de Hacienda 
* Errores en las plataformas de Secretaría Distrital de Hacienda cuando no se reflejan los pagos correspondientes</t>
  </si>
  <si>
    <t xml:space="preserve">Pago de mora en las facturas de servicios públicos de la Entidad 
</t>
  </si>
  <si>
    <t>Suspensión en la prestación del servicio público en las Unidades, Sedes y Dependencias</t>
  </si>
  <si>
    <t>TRAMITE, CONTROL Y PAGO DE SERVICIOS PUBLICOS Y OTROS A-GDO-PR-004
CONTROL PARA EL PAGO DE SERVICIOS PÚBLICOS Y OTROS A-GDO-FT-020</t>
  </si>
  <si>
    <t>Se remiten Oficios a las Empresas Prestadoras de Servicios Públicos para trámite del pago de los excedentes
Seguimiento al pago de los servicios públicos en los pagos 
Asumir por parte de la persona que omitió el procediimiento el pago de los costos de reconexión.</t>
  </si>
  <si>
    <t>Emisión de lineamiento referente al pago de los servicios públicos a la Entidad, definiendo los protocolos y plazos de entrega de las facturas</t>
  </si>
  <si>
    <t>Se avanza en ajustes al procedimiento de servicios publicos A-GDO-PR-004 TRAMITE, CONTROL Y PAGO DE SERVICIOS PÚBLICOS Y OTROS, con el fin de mejorar en el tramite y pago oportuno de los servicios publicos, se realizara mesa de trabajo con las areas involucradas, las cuales se encuentran en ajustes</t>
  </si>
  <si>
    <t>GRUPO DE SERVICIOS PÚBLICOS  ENTIDAD</t>
  </si>
  <si>
    <r>
      <t>(Un (1) lineamiento realizado</t>
    </r>
    <r>
      <rPr>
        <b/>
        <sz val="12"/>
        <color theme="1"/>
        <rFont val="Times New Roman"/>
        <family val="1"/>
      </rPr>
      <t xml:space="preserve"> /</t>
    </r>
    <r>
      <rPr>
        <sz val="12"/>
        <color theme="1"/>
        <rFont val="Times New Roman"/>
        <family val="1"/>
      </rPr>
      <t xml:space="preserve"> Un (1) lineamiento proyectado)*100 </t>
    </r>
    <r>
      <rPr>
        <b/>
        <sz val="12"/>
        <color theme="1"/>
        <rFont val="Times New Roman"/>
        <family val="1"/>
      </rPr>
      <t>=0/0=100%</t>
    </r>
  </si>
  <si>
    <t>El area no aporta evidencia del seguimimiento  al procedimiento, sin embargo en la pagina del IDIPRON se visualiza el procedimiento "TRAMITE, CONTROL Y PAGO DE SERVICIOS PÚBLICOS Y OTROS" Version 3, con el fin de mejorar en el tramite y pago oportuno de los servicios publicos. se recomienda rapidamente obtener las observaciones faltantes y tener un documento final.</t>
  </si>
  <si>
    <t>SERVICIO VIGILANCIA</t>
  </si>
  <si>
    <t>No se siguen los protocolos para al acceso y salida de elemento y/o bienes del instituto.
Desconocimiento del procedimiento de acceso y salida de los elementos y/o bienes del instituto.</t>
  </si>
  <si>
    <t>Bajo control, hurto y pérdidas de los bienes de propiedad del Instituto</t>
  </si>
  <si>
    <t>Pérdida de activos de la Entidad
Traumatismos en la funciones asignadas a los funcionarios. 
Desgaste administrativo por la en trámite con la Aseguradora y la Subdirección Financiera</t>
  </si>
  <si>
    <t xml:space="preserve">POLÍTICA DE SEGURIDAD PARA EL ACCESO A LAS INSTALACIONES A-SAD-DI-001 </t>
  </si>
  <si>
    <t xml:space="preserve">Seguimiento a través de los medios tecnológicos y minutas de guardas de seguridad
</t>
  </si>
  <si>
    <t xml:space="preserve">Emisión de lineamiento referente al cumplimiento de la 'POLÍTICA DE SEGURIDAD PARA EL ACCESO A LAS INSTALACIONES' </t>
  </si>
  <si>
    <t>Se realizó el lineamiento de la divulgación de la POLÍTICA DE SEGURIDAD PARA EL ACCESO A LAS INSTALACIONES, por medio de correo electrónico, a la empresa de vigilancia Seguridad Nápoles Ltda, y a la Unidades de Protección Integral y Sedes, para recordar el protocolo de ingreso y egreso de servidores públicos, visitantes, ingreso y egreso de bienes muebles e inmuebles y enseres, aparatos y equipos electrónicos, expedientes y demás activos de la entidad. La cual se encuentra protocolizada en el IDIPRON, desde el año 2014.
Divulgación que se llevo a cabo a partir del 15 de abril de 2019, con el inicio del contrato No. 1246/2019, servicio de vigilancia y seguridad privada, con la empresa Seguridad Nápoles Ltda.</t>
  </si>
  <si>
    <t>ADMINISTRADORA DE PROYECTO DE INVERSIÓN - SUPERVISOR Y/O APOYO A LA SUPERVISIÓN</t>
  </si>
  <si>
    <r>
      <t xml:space="preserve">(Un (1) lineamiento realizado / Un (1) lineamiento proyectado)*100
</t>
    </r>
    <r>
      <rPr>
        <b/>
        <sz val="12"/>
        <color theme="1"/>
        <rFont val="Times New Roman"/>
        <family val="1"/>
      </rPr>
      <t>=1/1=100%</t>
    </r>
  </si>
  <si>
    <t>No hay ninguna modificacion frente al  mapa de riesgos del primer seguimiento. No se eviencia avance en las acciones para el mitigar aun mas el riesgo de hurto en la entidad.</t>
  </si>
  <si>
    <t xml:space="preserve">Formulación Mapa de Riesgos de Gestión </t>
  </si>
  <si>
    <t>VICTORIA EUGENIA SUÁREZ LÓPEZ 
Administradora de Proyecto de Inversión 1106 'Espacios de Integración Social'
LUZ ADRIANA GARCÍA ESCOBAR 
Responsable Área de Transporte y Apoyo Logístico</t>
  </si>
  <si>
    <t>VICTORIA EUGENIA SUÁREZ LÓPEZ         LUZ ADRIANA GARCÍA ESCOBAR</t>
  </si>
  <si>
    <t>PAULA MARTINEZ</t>
  </si>
  <si>
    <t>Administradora de Proyecto de Inversión 1106 'Espacios de Integración Social'  - Responsable Área de Transporte y Apoyo Logístico</t>
  </si>
  <si>
    <t>PROFESIONAL UNIVERSITARIO</t>
  </si>
  <si>
    <r>
      <t xml:space="preserve">Gestión Contractual/
</t>
    </r>
    <r>
      <rPr>
        <sz val="10"/>
        <color theme="1"/>
        <rFont val="Times New Roman"/>
        <family val="1"/>
      </rPr>
      <t>Elaborar y desarrollar los procesos de contratación que requiere la entidad, bajo las diferentes modalidades establecidas dentro del marco legal vigente, cumpliendo los principios de planeación, efectividad, calidad, oportunidad y transparencia en cada una de sus etapas.</t>
    </r>
  </si>
  <si>
    <t xml:space="preserve">Contractual </t>
  </si>
  <si>
    <t>Inadecuada supervisión de los contratos</t>
  </si>
  <si>
    <t xml:space="preserve">*Cambio de personal. 
*Falta de conocimiento del manual de supervisión.
</t>
  </si>
  <si>
    <t xml:space="preserve">*Investigaciones
disciplinarias, fiscales y
penales
* Incumplimiento contractual de los contratos celebrados.
*Impacto presupuestal.  </t>
  </si>
  <si>
    <t>* Manual de supervisión 
* Capacitaciones periodicas</t>
  </si>
  <si>
    <t xml:space="preserve">Informar al superior Jerarquico sobre las acciones deficientes del supervisor. </t>
  </si>
  <si>
    <t xml:space="preserve">Realizar capacitaciones periodicas a los supervisores de los contratos. </t>
  </si>
  <si>
    <t>Planilla de asistencia</t>
  </si>
  <si>
    <t xml:space="preserve">Se ha venido adelantando capacitaciones a los diferentes supervisores y apoyo de la supervisión, para dar a conocer las obligaciones y deberes plasmados en el manual. 
</t>
  </si>
  <si>
    <t>OAJ</t>
  </si>
  <si>
    <t>60%
* este indicador se refleja por la cantidad de capacitaciones de supervisiones realizadas en lo que lleva del año 2019</t>
  </si>
  <si>
    <t>Incumplimiento de los términos
legales o pactados para la
liquidación de los contratos o
convenios</t>
  </si>
  <si>
    <t xml:space="preserve">Desconocimiento de los términos legales para
la liquidación de contratos o convenios </t>
  </si>
  <si>
    <t xml:space="preserve">*Investigaciones
disciplinarias, fiscales y
penales a los directores o gerentes de proyecto. 
*Perdida de competencia
legal para poder liquidar el
contrato o convenio.   </t>
  </si>
  <si>
    <t>*Manual de contratción 
*Manual de supervisión
*Capacitaciones</t>
  </si>
  <si>
    <t xml:space="preserve">*Capacitaciones a los supervisores
*Aplicación de los tiempos establecidos en el PAA para prevenir que los procesos los envien fuera del termino establecido. </t>
  </si>
  <si>
    <t xml:space="preserve">Falta de ajustes de la vigencia de las garantías de los contratos.  </t>
  </si>
  <si>
    <t xml:space="preserve">Desconocimiento de las normas legales que aplican la matería sobre las garantiás que cubren el tramite contratcual. </t>
  </si>
  <si>
    <t xml:space="preserve">*Investigaciones
disciplinarias, fiscales
* Perdida del cubrimiento de las garantias. 
*Asunción de riesgos que prodría soportar la entidad, por no ajustar las polizas.  </t>
  </si>
  <si>
    <t>*Manual de contratción 
*Manual de supervisión
*Capacitaciones
*Formatos SIGID</t>
  </si>
  <si>
    <t>Informar al superior Jerarquico sobre las acciones deficientes del supervisor y entes de control</t>
  </si>
  <si>
    <t xml:space="preserve">*Capacitaciones a los supervisores
*Aplicación de purntos de controles en los formatos  establecidos. </t>
  </si>
  <si>
    <t>Adquisiciones</t>
  </si>
  <si>
    <t>Inadecuada planeacion de los procesos de contratacion en los cuales se invertirá los recursos presupuestales asignados.</t>
  </si>
  <si>
    <t xml:space="preserve">Indebida identificación de las necesidades de
la entidad en el PAA
*Incorrecta priorización
</t>
  </si>
  <si>
    <t xml:space="preserve"> Incumplimiento en la
satisfacción de las
necesidades de la entidad
 Incumplimiento de las metas
propuestas por la entidad</t>
  </si>
  <si>
    <t>*Comité Asesor de Contratación
*Resolución 214 de 2018</t>
  </si>
  <si>
    <t xml:space="preserve">Informar a los ordenadores del gasto o Gerentes de Proyectos sobre la circunstancia presentanda. </t>
  </si>
  <si>
    <t xml:space="preserve">Realización de reuniones anteriores a la formulación final del PAA, para revisar la conveniencia y la estructuración de los futuros procesos que celebrara la entidad.  </t>
  </si>
  <si>
    <t>Acta, Anteproyecto del PAA, Planilla de Asistencia.</t>
  </si>
  <si>
    <t>1. Se publicó el Plan Anual de adquisiciones en el proceso de Gestión Contratcual, teniendo en cuenta la Resolucíon 029 de 2017. 
2. La oficina Asesora Jurídica suministrará las directrices para la formulación del plan anual de adquisición de la vigencia, respecto a las fechas programadas, modalidades de contratación y las modificaciones que se podrán realizar al PAA</t>
  </si>
  <si>
    <t>Área de Adquisiciones</t>
  </si>
  <si>
    <t xml:space="preserve">87%
*Correspondiente a las 13 modificaciones del PAA 2019 y a la radicación de 149 procesos de bienes y servicios en la OAJ de 171 programados.  </t>
  </si>
  <si>
    <t xml:space="preserve">Aprobar la adquisición de bienes,
obras y servicios que no se ajustan a
las necesidades o al cumplimiento de
los objetivos de la entidad
</t>
  </si>
  <si>
    <t>Indebida descripción de la necesidad a
contratar
*Indebida maduración o planeación del proceso
contractual en tiempos, cantidades, valores,
etc. 
*Elaboración deficiente de análisis del sector</t>
  </si>
  <si>
    <t xml:space="preserve">*Investigaciones
disciplinarias, fiscales y
penales
*Posible incumplimiento en
el objeto del contrato ocasionando retrasos en la prestación de los servicios de la Entidad. 
</t>
  </si>
  <si>
    <t xml:space="preserve">* Formtaos SIGID
* Comité evaluador
*Comte Asesor de Contratación. </t>
  </si>
  <si>
    <t xml:space="preserve">Informar al superior Jerarquico y los gerentes de proyectos sobre  la indebida formulación del proceso de contratación </t>
  </si>
  <si>
    <t xml:space="preserve">
Revisión en del PAA de los procesos que realizaran los gerentes de proyecto durante la vigencia.
*Realizar los comités técnicos con las áreas intervinientes en el proceso de contratación. 
</t>
  </si>
  <si>
    <t xml:space="preserve">Acta, Anteproyecto del PAA, Planilla de Asistencia, Modificaciones, Acta de comité Técnico. </t>
  </si>
  <si>
    <t xml:space="preserve">87%
*Correspondiente a las 13 modificaciones del PAA 2019 y a la radicación de 149 procesos de bienes y servicios en la OAJ de 171 programados.
*En expediente contratcual reposan las actas realizadas por el comité técnico.   </t>
  </si>
  <si>
    <t>Sergio Andrés Morales Rivera</t>
  </si>
  <si>
    <t>JESÚS LEANDRO TARAZONA MONCADA</t>
  </si>
  <si>
    <t>Profesional Universitario Código 219 Grado 03</t>
  </si>
  <si>
    <t>Jefe Oficina Asesora Jurídica</t>
  </si>
  <si>
    <t>GESTIÓN JURÍDICA/ Proteger los intereses de la Entidad a través de la asesoría, asistencia y apoyo jurídico a la Dirección General, así como a todas las áreas del IDIPRON que lo requieran; emitir conceptos jurídicos, proyectar actos administrativos y representar al instituto en procesos judiciales y extrajudiciales en los que sea parte</t>
  </si>
  <si>
    <t>Defensa Judicial</t>
  </si>
  <si>
    <t xml:space="preserve">
Falta de vigilancia, registro de demandas, mecanismos alternativos de solución de conflictos, procesos penales y acciones de tutela y actualización oportuna de los procesos judiciales en el aplicativo SIPROJWEB   por parte de los apoderados judiciales del IDIPRON </t>
  </si>
  <si>
    <t xml:space="preserve"> No atender oportunamente las distintas actuaciones que deben surtirse en los procesos judiciales ni registrar las obligaciones contingentes a cargo de la entidad.</t>
  </si>
  <si>
    <t>1. Sentencias en contra al IDIPRON que generen una obligación de hacer o dinerarias. 
2. Vencimiento de términos.
3. Inicio de procesos disciplinarios y fiscales  por parte de los entes de Control. 4. Incertidumbre en cuanto a las obligaciones contingentes judiciales de la entidad.</t>
  </si>
  <si>
    <t>1. Presentación de informes de abogados de forma periódica, de acuerdo al
procedimiento de
 DEFENSA JUDICIAL A-GJU-PR-002
2. Registro de información de las demandas judiciales, los mencanismos alternativos de solución de conflictos, los procesos penales y las acciones de tutela y sus etapas procesales en el Sistema de
Información de Procesos
Judiciales de Bogotá D.C. -
SIPROJWEB</t>
  </si>
  <si>
    <t>Informar al superior jerarquico de la situación y realizar las medidas correctivas, disciplinarias que dieran a lugar dependiendo la calidad de la persona (contratista o funcionario)</t>
  </si>
  <si>
    <t xml:space="preserve">Realizar reuniones de control y alertas con los profesionales, a fin de vigilar los términos y etapas de
cada uno de los procesos evidenciados por sus apoderados. </t>
  </si>
  <si>
    <t>Acta de reunión- Comité de conciliación</t>
  </si>
  <si>
    <t xml:space="preserve">1, Informe del SIPROJWEB de las actividades de los apoderados de los procesos judiciales.
2, Actas de comité de conciliación
</t>
  </si>
  <si>
    <t>Oficina Asesora Jurídica</t>
  </si>
  <si>
    <t xml:space="preserve">70%
Este indicador sale de los informes y las actualizaciones periodicas que realiza los profesionales del derecho, en cuanto a su periodicidad y los meses que lleva del año. 
* En lo que lleva del año no se ha realizado comité de conciliación.
*Por parte de los apoderados de la enitdad se hizo una citación al comité.  </t>
  </si>
  <si>
    <t xml:space="preserve">*Por caida del sistema. SIPROJWEB
*Por vencimiento del usuario y contraseña. </t>
  </si>
  <si>
    <t>Imposibilidad de actualizar los estados del proceso judiciales</t>
  </si>
  <si>
    <t>1. Retrasos en la toma oportuna de decisiones 
2. Información desactualizada
en el sistema</t>
  </si>
  <si>
    <t xml:space="preserve"> 1,Correo electronico al jefe de OAJ. 
2, Informe de gestión de los procesos con su cargue de información en el SIPROJWEB. 
3. Presentación de informes de abogados de forma periódica, de acuerdo al
procedimiento de
 DEFENSA JUDICIAL A-GJU-PR-002 </t>
  </si>
  <si>
    <t xml:space="preserve">*Actualizar la información una
vez se restablezca el sistema SIPROJWEB inmediatamente se normalice el sistema.
*Comunicar a la entidad encargada de la imposibilidad de acceso. </t>
  </si>
  <si>
    <t xml:space="preserve">Presentación de informes de gestión de los procesos con  su respectivo cargue en el SIPROJWEB </t>
  </si>
  <si>
    <t xml:space="preserve">Informe de gestión de los apoderados. </t>
  </si>
  <si>
    <t xml:space="preserve">1, Informe del SIPROJWEB de las actividades de los apoderados de los procesos judiciales.
</t>
  </si>
  <si>
    <t>Falta de seguimiento y control de la actuación del apoderado judicial designado.</t>
  </si>
  <si>
    <t>No calificar el proceso por parte del apoderado judicial en el aplicativo SIPROJ dentro del término establecido</t>
  </si>
  <si>
    <t>Falta de certeza respecto al registro de obligaciones contingentes judiciales de la entidad.</t>
  </si>
  <si>
    <t>1,Correo electronico al Jefe de OAJ. 
2, Informe de gestión de los procesos con su cargue de información en el SIPROJWEB. 
3. Presentación de informes de abogados de forma periódica, de acuerdo al
procedimiento de
 DEFENSA JUDICIAL A-GJU-PR-002.
4. Calificación de procesos en al aplicativo SIPROJWEB.</t>
  </si>
  <si>
    <t xml:space="preserve">Por descuido del profesional o persona delegada que tiene a su cargo dar la respuesta. 
</t>
  </si>
  <si>
    <t xml:space="preserve">Dar respuesta  fuera de los términos de ley de los derechos de petición de particulares o requerimientos de los entes de control  de la competencia de la OAJ. </t>
  </si>
  <si>
    <t xml:space="preserve">1. Infracción de la norma legal
2. Respuesta fuera de términos. </t>
  </si>
  <si>
    <t xml:space="preserve">1, Base da datos con celdas de control de fechas de los Derecho de petición y requerimientos  radicados en la Oficina Asesora Jurídica.  </t>
  </si>
  <si>
    <t xml:space="preserve"> 
*Dar respuesta inmediata al Derecho Petición o requerimientos de los entes de ocntrol.
*Informar al superior jerarquico de la situación y realizar las medidas correctivas y disciplinarias; </t>
  </si>
  <si>
    <t>Llevar una base de datos de los derechos de petición radicados  a la OAJ, donde se lleve la trazabilidad de su entrega y su respuesta</t>
  </si>
  <si>
    <t>Base de datos</t>
  </si>
  <si>
    <t>Base de datos de control de respuesta de derechos de epetición de la OAJ</t>
  </si>
  <si>
    <t>70%
* base de datos de control, por medio del cual se lleva a cabo el seguimiento y trazabilidad de la respuesta de los derechos de petición presentados a las OAJ</t>
  </si>
  <si>
    <t>OSCAR LEONARDO RUIZ JEREZ</t>
  </si>
  <si>
    <t>Contratista</t>
  </si>
  <si>
    <t xml:space="preserve"> GESTION AMBIENTAL / Desarrollar mediante mejora continua, estrategias de educación ecológica con los niños, niñas, adolescentes y Jóvenes-NNAJ y demás actores internos y externos, con el fin de identificar, mitigar y/o prevenir los impactos ambientales, en cumplimiento de la normatividad ambiental vigente y la misionalidad de la entidad, logrando consolidar un proyecto pedagógico con enfoque ambiental sostenible.</t>
  </si>
  <si>
    <r>
      <t xml:space="preserve">GRUPO DE TRABAJO DE GESTION AMBIENTAL / </t>
    </r>
    <r>
      <rPr>
        <i/>
        <sz val="10"/>
        <rFont val="Times New Roman"/>
        <family val="1"/>
      </rPr>
      <t>Desarrollar mediante mejora continua, estrategias de educación ecológica con los niños, niñas, adolescentes y Jóvenes-NNAJ y demás actores internos y externos, con el fin de identificar, mitigar y/o prevenir los impactos ambientales, en cumplimiento de la normatividad ambiental vigente y la misionalidad de la entidad, logrando consolidar un proyecto pedagógico con enfoque ambiental sostenible.</t>
    </r>
  </si>
  <si>
    <t>FALTA DE MANTENIMIENTO Y LIMPIEZA DE LAS TRAMPAS DE GRASAS UBICADAS EN LAS ZONAS DE PREPARACION DE ALIMENTOS  DE LAS SEDES PROPIAS DEL INSTITUTO O AQUELLAS QUE ESTEN BAJO SU RESPONSABILIDAD</t>
  </si>
  <si>
    <r>
      <t xml:space="preserve">* Contaminación al recurso hídrico por alteración de parámetros de calidad de vertimientos domésticos, lo cual genera malos olores en la Unidad e incumplimiento normativo </t>
    </r>
    <r>
      <rPr>
        <sz val="10"/>
        <color rgb="FFFF0000"/>
        <rFont val="Times New Roman"/>
        <family val="1"/>
      </rPr>
      <t xml:space="preserve">
</t>
    </r>
  </si>
  <si>
    <t>*Afectación del recurso hídrico y del Suelo.                                                                    *Requerimientos por parte de la Secretaría Distrital de Ambiente y/o imposición de medidas preventivas
*Malos olores y proliferación de vectores
*Multas y/o sanciones para el Instituto.</t>
  </si>
  <si>
    <t xml:space="preserve">*Evaluar la eficacia de las capacitaciones realizadas en relación al instructivo   - LIMPIEZA DE TRAMPAS DE GRASA - CÓDIGO A-GAM-IN-011. 
* Verificar la limpieza superficial de la trampa mediante el formato  - REGISTRO DE ACTIVIDADES DE LIMPIEZA Y MANTENIMIENTO DE LAS TRAMPAS DE GRASA - A-GAM-FT-005.
* Visitas a las Sedes y Unidades - Formato -SEGUIMIENTO A LOS PROGRAMAS PIGA Y MANUAL DE SANEAMIENTO BÁSICO -  Código A-GAM-FT-014. 
</t>
  </si>
  <si>
    <t xml:space="preserve">
Requerir informe al Responsable de la Unidad sobre las posibles causas que conllevaron a afectar el recurso hídrico, deberá reportar los soportes del recogido superficial de sólidos en las trampas de grasa. Una vez se analice la situación informar al Subdirector Técnico Administrativo y Financiero para que tome las medidas del caso.
</t>
  </si>
  <si>
    <t>Del 01 de enero al 31 de octubre 2019</t>
  </si>
  <si>
    <r>
      <t>* Realizar (1) actividad de formación y/o capacitación al personal manipulador de alimentos o cocina y al área de infraestructura en relación al INSTRUCTIVO - LIMPIEZA DE TRAMPAS DE GRASA - CÓDIGO A-GAM-IN-011.     
 * Programar visitas de seguimiento y verificar por parte del Área de Gestión Ambiental - Formato  los registros de limpieza y mantenimiento en las diferentes Unidades con cocina y Comedores.
* Realizar la programación de mantenimiento de trampas de grasa</t>
    </r>
    <r>
      <rPr>
        <b/>
        <sz val="10"/>
        <rFont val="Times New Roman"/>
        <family val="1"/>
      </rPr>
      <t xml:space="preserve"> (</t>
    </r>
    <r>
      <rPr>
        <b/>
        <i/>
        <sz val="10"/>
        <rFont val="Times New Roman"/>
        <family val="1"/>
      </rPr>
      <t>Área de Mantenimiento de Bienes Inmuebles - Infraestructura</t>
    </r>
    <r>
      <rPr>
        <b/>
        <sz val="10"/>
        <rFont val="Times New Roman"/>
        <family val="1"/>
      </rPr>
      <t xml:space="preserve">) </t>
    </r>
    <r>
      <rPr>
        <sz val="10"/>
        <rFont val="Times New Roman"/>
        <family val="1"/>
      </rPr>
      <t xml:space="preserve">y coordinar con el Área de Gestión Ambiental la programación de recolección de lodos de las trampas de grasa, los cuales son gestionados como residuos peligrosos.
* Realizar anualmente la caracterización de vertimientos
*Realizar un seguimiento y control al resultado de las caracterizaciones de vertimientos  realizadas.       </t>
    </r>
    <r>
      <rPr>
        <sz val="10"/>
        <color theme="8"/>
        <rFont val="Times New Roman"/>
        <family val="1"/>
      </rPr>
      <t xml:space="preserve">                                                                                                                       </t>
    </r>
  </si>
  <si>
    <t xml:space="preserve">
*Registro de asistencia Comité, Junta, Reunión, Capacitación y/o Actividades de Bienestar A-GDH-FT-010
* Actas de visita por parte del Área de Gestión Ambiental -  Formato -SEGUIMIENTO A LOS PROGRAMAS PIGA Y MANUAL DE SANEAMIENTO BÁSICO - Código A-GAM-FT-014.
* Formato: REGISTRO DE ACTIVIDADES DE LIMPIEZA SUPERFICIAL Y MANTENIMIENTO DE LAS TRAMPAS DE GRASA, A-GAM-FT-005.
* Informe de Caracterización de vertimientos 
* Resultados de las caracterizaciones y documentos de análisis </t>
  </si>
  <si>
    <r>
      <t xml:space="preserve">* Se adelantó la actividad de formación y capacitación de personal, del cual, se adjunta presentacion realizada al manipulador de alimentos en fecha del 12 y 18 de junio y el personal de infraestructura donde se explico instructivo de limpieza de trampas los días 13, 15 y 16 de mayo.
</t>
    </r>
    <r>
      <rPr>
        <sz val="10"/>
        <rFont val="Times New Roman"/>
        <family val="1"/>
      </rPr>
      <t>* Se realizaron visitas a las sedes: Calle 61 (13/05/2019 ), Calle 63 (14/05/2019),  Calle 15 (21/05/2019), Bodega La Favorita (11/06/2019),  Luna Park (12/06/2019), La 27 (17/05/2019),  Perdomo (13/06/2019), Santa Lucia (28/05/2019), Oasis (8/05/2019), Rioja (31/05/2019), Centro de Acopio (11/06/2019), Bosa (29/05/2019), Servita (22/05/2019), Casa Belen (03/05/2019), Normandía (16/05/2019), La Favorita (11/06/2019), Molinos (28/05/2019), Liberia (10/06/2019),  Comedor San Blas (11/06/2019), Comedor La Rioja (31/05/2019), La Vega (03/04/2019), El Eden (06/05/2019), Carmen de Apicala (06/05/2019), San Francisco (03/04/2019), La Florida (27/06/2019), Arcadia (30/05/2019) y Calera (13/06/2019).</t>
    </r>
    <r>
      <rPr>
        <sz val="10"/>
        <color rgb="FFFF0000"/>
        <rFont val="Times New Roman"/>
        <family val="1"/>
      </rPr>
      <t xml:space="preserve">
</t>
    </r>
    <r>
      <rPr>
        <sz val="10"/>
        <color theme="1"/>
        <rFont val="Times New Roman"/>
        <family val="1"/>
      </rPr>
      <t xml:space="preserve">
* Se realiza el mantenimiento de trampas de grasa a través de un cronograma. El cronograma se programo para los meses de junio y julio. Para el presente seguimiento se evidencia la ejecución de los mantenimiento de las trampas de grasa de las UPI Servita, Liberia. El resto de unidades se programo para el mes de julio de 2019.</t>
    </r>
    <r>
      <rPr>
        <sz val="10"/>
        <color rgb="FFFF0000"/>
        <rFont val="Times New Roman"/>
        <family val="1"/>
      </rPr>
      <t xml:space="preserve">
</t>
    </r>
    <r>
      <rPr>
        <sz val="10"/>
        <color theme="1"/>
        <rFont val="Times New Roman"/>
        <family val="1"/>
      </rPr>
      <t xml:space="preserve">
*  Se adelanto la construcción técnica del proceso de la vigencia 2019 de caracterización de vertimientos, se cuenta con CDP aprobado del proyecto 1106 del 29/01/2019 por valor de por valor de $134.000.000 y con el CDP aprobado para el proyecto 971 del 06/03/02019 por valor de $2,000,000. El proceso contractual se encuentraen juridica. </t>
    </r>
  </si>
  <si>
    <t>COORDINADORA DEL GRUPO DE TRABAJO DE GESTIÓN AMBIENTAL</t>
  </si>
  <si>
    <r>
      <t xml:space="preserve">(Número de capacitaciones realizadas / Número de capacitaciones programadas) *100 </t>
    </r>
    <r>
      <rPr>
        <b/>
        <sz val="10"/>
        <color theme="1"/>
        <rFont val="Times New Roman"/>
        <family val="1"/>
      </rPr>
      <t xml:space="preserve">=5/5 = 100%
                             </t>
    </r>
    <r>
      <rPr>
        <sz val="10"/>
        <color theme="1"/>
        <rFont val="Times New Roman"/>
        <family val="1"/>
      </rPr>
      <t xml:space="preserve">                                                                                                                                                                                                                                                                                                                                                                                                                                                                                                                                                                                                                                                                                                                                                                                                                                                                                                                                      (Número de sedes visitadas  / Número total de sedes) *100   </t>
    </r>
    <r>
      <rPr>
        <b/>
        <sz val="10"/>
        <color theme="1"/>
        <rFont val="Times New Roman"/>
        <family val="1"/>
      </rPr>
      <t>= 28/35 = 80</t>
    </r>
    <r>
      <rPr>
        <sz val="10"/>
        <color theme="1"/>
        <rFont val="Arial"/>
        <family val="2"/>
      </rPr>
      <t>%
(</t>
    </r>
    <r>
      <rPr>
        <sz val="10"/>
        <color theme="1"/>
        <rFont val="Times New Roman"/>
        <family val="1"/>
      </rPr>
      <t>Número de mantenimientos ejecutados / Número de mantenimientos programados) * 100</t>
    </r>
    <r>
      <rPr>
        <b/>
        <sz val="10"/>
        <color theme="1"/>
        <rFont val="Times New Roman"/>
        <family val="1"/>
      </rPr>
      <t xml:space="preserve"> = 2 / 2 =100%
</t>
    </r>
    <r>
      <rPr>
        <sz val="10"/>
        <color theme="1"/>
        <rFont val="Times New Roman"/>
        <family val="1"/>
      </rPr>
      <t>(No. caracterizaciones de vertimiento realizadas/ No.caracterizaciones Programadas)</t>
    </r>
    <r>
      <rPr>
        <b/>
        <sz val="10"/>
        <color theme="1"/>
        <rFont val="Times New Roman"/>
        <family val="1"/>
      </rPr>
      <t xml:space="preserve"> * </t>
    </r>
    <r>
      <rPr>
        <sz val="10"/>
        <color theme="1"/>
        <rFont val="Times New Roman"/>
        <family val="1"/>
      </rPr>
      <t xml:space="preserve">100 </t>
    </r>
    <r>
      <rPr>
        <b/>
        <sz val="10"/>
        <color theme="1"/>
        <rFont val="Times New Roman"/>
        <family val="1"/>
      </rPr>
      <t>0/0 = 0%</t>
    </r>
  </si>
  <si>
    <t xml:space="preserve">INCUMPLIMIENTO DE LAS BUENAS PRÁCTICAS DE GESTION AMBIENTAL  EN LOS TALLERES EN EL INSTITUTO </t>
  </si>
  <si>
    <t>* Contaminación al recurso hídrico y suelo, por residuos peligrosos generados en los Talleres del Instituto.</t>
  </si>
  <si>
    <t>* Afectación a la salud humana. 
* Requerimientos por parte de la Secretaría Distrital de Ambiente y/o imposición de medidas preventivas
* Multas y/o sanciones para el Instituto.                                                       
* Afectación al recurso Hídrico, aire y al suelo.</t>
  </si>
  <si>
    <t xml:space="preserve"> 
* implementación Manual - Plan de Gestión Integral de Residuos peligrosos - Código A-GAM-MA-003. </t>
  </si>
  <si>
    <t xml:space="preserve">Requerir informe al Responsable de la Unidad sobre las posibles causas que afectaron el recurso hídrico, así mismo que reporte las evidencias que soporten la sensibilización a los NNAJ sobre la implementación de buenas prácticas en los Talleres donde su materia prima son residuos peligrosos. Una vez se analice la situación informar al Subdirector Técnico Administrativo y Financiero para que tome las medidas pertinentes.
</t>
  </si>
  <si>
    <t xml:space="preserve">* Realizar visita a las Unidades por parte del Área de Gestión Ambiental -  Formato "SEGUIMIENTO A LOS PROGRAMAS PIGA Y MANUAL DE SANEAMIENTO BÁSICO" - Código A-GAM-FT-014.
* Realizar anualmente la caracterización de vertimientos.
* Realizar un seguimiento y control al resultado de las caracterizaciones realizadas.                                                                                                                                                                                                                                                                                                                     
*Incluir criterios de sostenibilidad ambiental en compras de materias primas por "amigables con el medio ambiente" con el fin de reducir la peligrosidad y la afectación.                                            
*Divulgar lineamientos para la gestión de residuos en talleres                                                                
</t>
  </si>
  <si>
    <t>* Actas de visita por parte del Área de Gestión Ambiental -  Formato -SEGUIMIENTO A LOS PROGRAMAS PIGA Y MANUAL DE SANEAMIENTO BÁSICO - Código A-GAM-FT-014.
*Informe de caracterización y documentos de análisis.
*Estudio previo de los procesos de selección
*Documento de lineamientos</t>
  </si>
  <si>
    <t>*Se realizaron visitas a las sedes: Calle 61 (13/05/2019 ), Calle 63 (14/05/2019),  Calle 15 (21/05/2019), Bodega La Favorita (11/06/2019),  Luna Park (12/06/2019), La 27 (17/05/2019),  Perdomo (13/06/2019), Santa Lucia (28/05/2019), Oasis (8/05/2019), Rioja (31/05/2019), Centro de Acopio (11/06/2019), Bosa (29/05/2019), Servita (22/05/2019), Casa Belen (03/05/2019), Normandía (16/05/2019), La Favorita (11/06/2019), Molinos (28/05/2019), Liberia (10/06/2019),  Comedor San Blas (11/06/2019), Comedor La Rioja (31/05/2019), La Vega (03/04/2019), El Eden (06/05/2019), Carmen de Apicala (06/05/2019), San Francisco (03/04/2019), La Florida (27/06/2019), Arcadia (30/05/2019) y Calera (13/06/2019).
*  Se adelanto la construcción técnica del proceso de la vigencia 2019 de caracterización de vertimientos, se cuenta con CDP aprobado del proyecto 1106 del 29/01/2019 por valor de por valor de $134.000.000 y con el CDP aprobado para el proyecto 971 del 06/03/02019 por valor de $2,000,000. El proceso contractual se encuentraen juridica.                                 
Se da cumplimiento según el Acuerdo 540 de 2013 en la contratación de compras sostenibles en la inclusión de criterios ambientales en los requerimientos técnicos
Y:\4. CONTRATACION AREA AMBIENTAL\3. CONTRATOS CON REQ AMBIENTAL\AÑO 2019     
* Se realizo instructivo de residuos, el cual se remitió a la oficina de planeación, el día 24 de diciembre de 2018 se envía a el área de gestión ambiental instructivo con ajustes por realizar.  El proceso ya se encuentra en la plataforma ARANDA con No. Caso RF-2839-4-108</t>
  </si>
  <si>
    <r>
      <rPr>
        <sz val="10"/>
        <rFont val="Times New Roman"/>
        <family val="1"/>
      </rPr>
      <t xml:space="preserve">(Número de sedes visitadas  / Número total de sedes) *100   </t>
    </r>
    <r>
      <rPr>
        <b/>
        <sz val="10"/>
        <rFont val="Times New Roman"/>
        <family val="1"/>
      </rPr>
      <t>= 27/35 = 77%</t>
    </r>
    <r>
      <rPr>
        <sz val="10"/>
        <color theme="1"/>
        <rFont val="Times New Roman"/>
        <family val="1"/>
      </rPr>
      <t xml:space="preserve">
*Caracterizaciones realizadas / caracterizaciones programadas*100 </t>
    </r>
    <r>
      <rPr>
        <b/>
        <sz val="10"/>
        <color theme="1"/>
        <rFont val="Times New Roman"/>
        <family val="1"/>
      </rPr>
      <t xml:space="preserve"> 0/0 = 0%</t>
    </r>
    <r>
      <rPr>
        <sz val="10"/>
        <color theme="1"/>
        <rFont val="Times New Roman"/>
        <family val="1"/>
      </rPr>
      <t xml:space="preserve">
* Instructivo programado / Instructivo realizado</t>
    </r>
    <r>
      <rPr>
        <b/>
        <sz val="10"/>
        <color theme="1"/>
        <rFont val="Times New Roman"/>
        <family val="1"/>
      </rPr>
      <t xml:space="preserve"> 1/1 = 100%
</t>
    </r>
    <r>
      <rPr>
        <sz val="10"/>
        <color theme="1"/>
        <rFont val="Times New Roman"/>
        <family val="1"/>
      </rPr>
      <t xml:space="preserve">
*Documento realizado/documento planteado*100  </t>
    </r>
    <r>
      <rPr>
        <b/>
        <sz val="10"/>
        <color theme="1"/>
        <rFont val="Times New Roman"/>
        <family val="1"/>
      </rPr>
      <t>0/0 =0%</t>
    </r>
    <r>
      <rPr>
        <sz val="10"/>
        <color theme="1"/>
        <rFont val="Times New Roman"/>
        <family val="1"/>
      </rPr>
      <t xml:space="preserve">
</t>
    </r>
    <r>
      <rPr>
        <sz val="10"/>
        <rFont val="Times New Roman"/>
        <family val="1"/>
      </rPr>
      <t xml:space="preserve">
*Número de capacitaciones realizadas / Número de capacitaciones programadas *100   </t>
    </r>
    <r>
      <rPr>
        <b/>
        <sz val="10"/>
        <rFont val="Times New Roman"/>
        <family val="1"/>
      </rPr>
      <t xml:space="preserve">0/0 = 0% </t>
    </r>
  </si>
  <si>
    <r>
      <t xml:space="preserve">INDECUADA ROTULACIÓN Y ALMACENAMIENTO DE LOS RESIDUOS PELIGROSOS EN LAS SEDES DEL INSTITUTO.  FALTA DE UN MECANISMO DE MEDICION DE LA EFICACIA DE LA CAPACITACIÓN DEL ENCARGADO SOBRE LOS RESIDUOS PELIGROSOS   Y NO PELIGROSOS             </t>
    </r>
    <r>
      <rPr>
        <sz val="10"/>
        <color theme="8"/>
        <rFont val="Times New Roman"/>
        <family val="1"/>
      </rPr>
      <t xml:space="preserve">                             </t>
    </r>
    <r>
      <rPr>
        <sz val="10"/>
        <rFont val="Times New Roman"/>
        <family val="1"/>
      </rPr>
      <t xml:space="preserve">      </t>
    </r>
  </si>
  <si>
    <t>* Contaminación al recurso hídrico y/o suelo, afectando la salud humana y al ambiente.</t>
  </si>
  <si>
    <t>* Requerimientos por parte de la Secretaría Distrital de Ambiente y de la Secretaría Distrital de Salud.
* Multas y/o sanciones para el Instituto.
* Posible afectación a la salud humana.
* Presencia de roedores y otros vectores                                       
*Posibles accidentes laborales o ambientales</t>
  </si>
  <si>
    <t xml:space="preserve">* Implementación Manual - Plan de Gestión Integral de Residuos Peligrosos - Versión 01 - Código -A-GAM-MA-003. 
</t>
  </si>
  <si>
    <t xml:space="preserve"> 
Informar al gestor ambiental de la entidad a fin de que tome las medidas correspondientes al incumplimiento de lo establecido  en los Manuales de Gestión integral de residuos sobre el adecuado almacenamiento de los residuos generados en el Instituto. </t>
  </si>
  <si>
    <r>
      <t xml:space="preserve">* Realizar visitas de seguimiento y verificar por parte del Área de Gestión Ambiental la clasificación y almacenamiento de residuos peligrosos y no peligrosos -  Formato "SEGUIMIENTO A LOS PROGRAMAS PIGA Y MANUAL DE SANEAMIENTO BÁSICO" - Código A-GAM-FT-014. 
* Capacitación al personal designado en cada Sede y Unidad del Instituto quienes son los encargados del manejo y almacenamiento temporal de los residuos peligrosos., respecto a los Manuales (1). Plan de Gestión Integral de Residuos Peligrosos - A-GAM-MA-003; (2). Gestión Integral de Residuos - A-GAM-MA-002.                                                                                                                        
*Evaluar la efectividad de las capacitaciones realizadas en relación al  (1). Plan de Gestión Integral de Residuos Peligrosos - A-GAM-MA-003; (2). Gestión Integral de Residuos - A-GAM-MA-002.                                                                                                                                                       
*Elaborar y divulgar pieza explicativa de la forma de diligenciamiento, frecuencia y uso del rotulo de disposición de residuos sólidos peligrosos A-GAM-FT-012             </t>
    </r>
    <r>
      <rPr>
        <sz val="10"/>
        <color theme="8"/>
        <rFont val="Times New Roman"/>
        <family val="1"/>
      </rPr>
      <t xml:space="preserve">                                                                                             </t>
    </r>
  </si>
  <si>
    <r>
      <t xml:space="preserve">* Actas de visita por parte del Área de Gestión Ambiental -  Formato -SEGUIMIENTO A LOS PROGRAMAS PIGA Y MANUAL DE SANEAMIENTO BÁSICO - Código A-GAM-FT-014.
* Registro de asistencia Comité, Junta, Reunión, Capacitación y/o Actividades de Bienestar A-GDH-FT-010 en relación al tema:  "Gestión Integral de Residuos Peligrosos". 
*Documentos de evaluación de la capacitación.
* Registros fotográficos.
* Correo electrónico Institucional
* Acta de reunión.                                                                                                                                                                                                                                                                                                                                                                                                                                                                                                                                                              
</t>
    </r>
    <r>
      <rPr>
        <sz val="10"/>
        <rFont val="Times New Roman"/>
        <family val="1"/>
      </rPr>
      <t xml:space="preserve">
</t>
    </r>
  </si>
  <si>
    <r>
      <rPr>
        <sz val="10"/>
        <rFont val="Times New Roman"/>
        <family val="1"/>
      </rPr>
      <t xml:space="preserve">*Se realizaron visitas a las sedes: Calle 61 (13/05/2019 ), Calle 63 (14/05/2019),  Calle 15 (21/05/2019), Bodega La Favorita (11/06/2019),  Luna Park (12/06/2019), La 27 (17/05/2019),  Perdomo (13/06/2019), Santa Lucia (28/05/2019), Oasis (8/05/2019), Rioja (31/05/2019), Centro de Acopio (11/06/2019), Bosa (29/05/2019), Servita (22/05/2019), Casa Belen (03/05/2019), Normandía (16/05/2019), La Favorita (11/06/2019), Molinos (28/05/2019), Liberia (10/06/2019),  Comedor San Blas (11/06/2019), Comedor La Rioja (31/05/2019), La Vega (03/04/2019), El Eden (06/05/2019), Carmen de Apicala (06/05/2019), San Francisco (03/04/2019), La Florida (27/06/2019), Arcadia (30/05/2019) y Calera (13/06/2019).
</t>
    </r>
    <r>
      <rPr>
        <sz val="10"/>
        <color rgb="FFFF0000"/>
        <rFont val="Times New Roman"/>
        <family val="1"/>
      </rPr>
      <t xml:space="preserve">
</t>
    </r>
    <r>
      <rPr>
        <sz val="10"/>
        <color theme="1"/>
        <rFont val="Times New Roman"/>
        <family val="1"/>
      </rPr>
      <t xml:space="preserve">* Se evaluaron las capacitaciones de las cuales se aplicaron quince (15) evaluaciones, quienes aprobaron el 100% de las mismas, por tanto el 100% de los conocimientos aplicados en la capacitación. se logró superar en los evaluados.
</t>
    </r>
    <r>
      <rPr>
        <sz val="10"/>
        <rFont val="Times New Roman"/>
        <family val="1"/>
      </rPr>
      <t>* Se realizo instructivo de residuos, el cual se remitió a la oficina de planeación, el día 24 de diciembre de 2018 se envía a el área de gestión ambiental instructivo con ajustes por realizar.  El proceso ya se encuentra en la plataforma ARANDA con No. Caso RF-2839-4-108</t>
    </r>
    <r>
      <rPr>
        <sz val="10"/>
        <color theme="1"/>
        <rFont val="Times New Roman"/>
        <family val="1"/>
      </rPr>
      <t xml:space="preserve">
</t>
    </r>
    <r>
      <rPr>
        <sz val="10"/>
        <rFont val="Times New Roman"/>
        <family val="1"/>
      </rPr>
      <t xml:space="preserve">* Se realizó pieza explicativa para rotulado en Coordinación con el Área de  Comunicaciones        </t>
    </r>
    <r>
      <rPr>
        <sz val="10"/>
        <color theme="1"/>
        <rFont val="Times New Roman"/>
        <family val="1"/>
      </rPr>
      <t xml:space="preserve">                                      </t>
    </r>
  </si>
  <si>
    <t>CoORDINADORA DEL GRUPO DE TRABAJO DE GESTIÓN AMBIENTAL</t>
  </si>
  <si>
    <r>
      <t xml:space="preserve">Número de visitas realizadas a las sedes  / Número de sedes * 100   </t>
    </r>
    <r>
      <rPr>
        <b/>
        <sz val="10"/>
        <color theme="1"/>
        <rFont val="Times New Roman"/>
        <family val="1"/>
      </rPr>
      <t>27/35 = 77%</t>
    </r>
    <r>
      <rPr>
        <sz val="10"/>
        <color theme="1"/>
        <rFont val="Times New Roman"/>
        <family val="1"/>
      </rPr>
      <t xml:space="preserve">
* Número de capacitaciones realizadas / Número de capacitaciones programadas </t>
    </r>
    <r>
      <rPr>
        <b/>
        <sz val="10"/>
        <color theme="1"/>
        <rFont val="Times New Roman"/>
        <family val="1"/>
      </rPr>
      <t xml:space="preserve"> 0/0 = 0%</t>
    </r>
    <r>
      <rPr>
        <sz val="10"/>
        <color theme="1"/>
        <rFont val="Times New Roman"/>
        <family val="1"/>
      </rPr>
      <t xml:space="preserve">
                                                                                     *Evaluaciones sobre la capacitación donde el % de aprobación sea del 80% </t>
    </r>
    <r>
      <rPr>
        <b/>
        <sz val="10"/>
        <color theme="1"/>
        <rFont val="Times New Roman"/>
        <family val="1"/>
      </rPr>
      <t xml:space="preserve"> 100%/80% = 125%
</t>
    </r>
    <r>
      <rPr>
        <sz val="10"/>
        <color theme="1"/>
        <rFont val="Times New Roman"/>
        <family val="1"/>
      </rPr>
      <t xml:space="preserve">
*Divulgación realizada pieza sobre rotulado / Divulgación programada de pieza sobre rotulado</t>
    </r>
    <r>
      <rPr>
        <b/>
        <sz val="10"/>
        <color theme="1"/>
        <rFont val="Times New Roman"/>
        <family val="1"/>
      </rPr>
      <t xml:space="preserve">  1/1 =100%</t>
    </r>
  </si>
  <si>
    <t xml:space="preserve">                                                                                                                                                                                                                                                                                                                                                           Incumplimiento en los parámetros establecidos por la Secretaría de Ambiente para la calidad del agua potable.
</t>
  </si>
  <si>
    <t>INADECUADA CALIDAD DEL AGUA POTABLE DEBIDO A CONTAMINACIÓN INTERNA Y EXTERNA</t>
  </si>
  <si>
    <t xml:space="preserve">* Afectación a la salud de la comunidad en general de las diferentes sedes del Instituto.                                             </t>
  </si>
  <si>
    <t xml:space="preserve">* Instructivo LIMPIEZA Y DESINFECCIÓN DE TANQUES DE
ALMACENAMIENTO DE AGUA POTABLE
Código A-GAM-IN-013 y en cumplimiento al Instructivo CARACTERIZACIÓN DE AGUA
POTABLE - Código A-GAM-IN-020.
</t>
  </si>
  <si>
    <t>* Informar de inmediato al Subdirector  Administrativo sobre la  situación  con el fin de conformar un comité de las áreas involucradas para tomar las medidas pertinentes.</t>
  </si>
  <si>
    <t xml:space="preserve">
* Realizar las caracterizaciones de agua potable a través del contrato suscrito.                           
*Realizar el seguimiento y control del resultado de las caracterizaciones del agua potable.                                                                                                                                     
*Programación de lavado de tanques semestral para el año 2019
</t>
  </si>
  <si>
    <t>* Lavado de tanques según programación cada (6) meses.
* Resultados de las caracterizaciones de agua potable.
* Actas de reunión.                                          
*Cronograma de lavado de tanques</t>
  </si>
  <si>
    <t xml:space="preserve">*  Se adelanto la construcción técnica del proceso de la vigencia 2019 de caracterización de vertimientos, se cuenta con CDP aprobado del proyecto 1106 del 29/01/2019 por valor de por valor de $134.000.000 y con el CDP aprobado para el proyecto 971 del 06/03/02019 por valor de $2,000,000. El proceso contractual se encuentraen juridica.
*El lavado de tanques es periódico y a necesidad de la unidad, pero se adelanta un estimado de los servicios a prestar durante el año. Se ha cumplido con el cronograma de programación y se ha realizado en todas las unidades del instituto </t>
  </si>
  <si>
    <r>
      <t xml:space="preserve">* Número de  Unidades en las cuales se hizo efectiva la caracterización de agua potable /  Número de Unidades en las cuales se programa la caracterización de agua potable *100  </t>
    </r>
    <r>
      <rPr>
        <b/>
        <sz val="10"/>
        <color theme="1"/>
        <rFont val="Times New Roman"/>
        <family val="1"/>
      </rPr>
      <t xml:space="preserve"> 0/0 = 0%
</t>
    </r>
    <r>
      <rPr>
        <sz val="10"/>
        <color theme="1"/>
        <rFont val="Times New Roman"/>
        <family val="1"/>
      </rPr>
      <t xml:space="preserve">
* Número de Unidades y Sedes en las cuales se hizo efectivo el  lavado de tanques / Número de Unidades y Sedes en las cuales se programa el lavado de tanques *100 </t>
    </r>
    <r>
      <rPr>
        <b/>
        <sz val="10"/>
        <color theme="1"/>
        <rFont val="Times New Roman"/>
        <family val="1"/>
      </rPr>
      <t xml:space="preserve"> 34/34 = 100%</t>
    </r>
    <r>
      <rPr>
        <sz val="10"/>
        <color theme="1"/>
        <rFont val="Times New Roman"/>
        <family val="1"/>
      </rPr>
      <t xml:space="preserve">
</t>
    </r>
  </si>
  <si>
    <t>Formulación Mapa  de Riesgos de Gestión</t>
  </si>
  <si>
    <t xml:space="preserve">ANGIE TATIANA RAMOS LEON
PROFESIONAL CONTRATISTA
</t>
  </si>
  <si>
    <t>ANGIE TATIANA RAMOS LEON</t>
  </si>
  <si>
    <t>PROFESIONAL CONTRATISTA</t>
  </si>
  <si>
    <t>CONTRATISTA SUBDIRECCIÓN TÉCNICA ADMINISTRATIVA Y FINANCIERA</t>
  </si>
  <si>
    <t>SUBDIRECTOR ADMINISTRATIVO</t>
  </si>
  <si>
    <r>
      <rPr>
        <b/>
        <sz val="10"/>
        <color rgb="FF000000"/>
        <rFont val="Times New Roman"/>
        <family val="1"/>
      </rPr>
      <t xml:space="preserve">GESTIÓN DOCUMENTAL </t>
    </r>
    <r>
      <rPr>
        <sz val="10"/>
        <color rgb="FF000000"/>
        <rFont val="Times New Roman"/>
        <family val="1"/>
      </rPr>
      <t xml:space="preserve">/ </t>
    </r>
    <r>
      <rPr>
        <i/>
        <sz val="10"/>
        <color rgb="FF000000"/>
        <rFont val="Times New Roman"/>
        <family val="1"/>
      </rPr>
      <t>Conservar la memoria institucional del IDIPRON, mediante la identificación, almacenamiento, protección, recuperación, tiempo de retención y disposición de los registros del instituto de acuerdo a lineamientos del Sistema de Gestión Documental
SIGA.</t>
    </r>
  </si>
  <si>
    <t xml:space="preserve">ÁREA ADMINISTRACIÒN DOCUMENTAL </t>
  </si>
  <si>
    <t>*Desactualización o falta de elaboración de instrumentos archivísticos
*Inadecuado almacenamiento y control de los  documentos que conforman los archivos de la Entidad. (Gestión)"</t>
  </si>
  <si>
    <t>Eliminación, conservación, manejo o selección errónea de documentos</t>
  </si>
  <si>
    <t>* Perdida de información por falta de aplicación de los instrumentos por no existir o estar desactualizados.
* Incumplimiento en ordenes legales por falta de soportes (eliminados por error).
* Afectar a un ciudadano o a la entidad, por acceso a información de caracter reservada o clasificada.</t>
  </si>
  <si>
    <t>Tabla de Valoración Documental
Tabla de Retención Documental
A-GDO-04 Instructivo organización archivo de gestión.
A-GDO-02  Instructivo Elaboración y Actualización Tabla de Retención Documental</t>
  </si>
  <si>
    <t xml:space="preserve">Elaboración de instrumentos archivísticos.
Iniciar de manera inmediata el procedimiento de reconstrucción de expedientes.
</t>
  </si>
  <si>
    <r>
      <t xml:space="preserve">Ene - </t>
    </r>
    <r>
      <rPr>
        <sz val="10"/>
        <color rgb="FF00B050"/>
        <rFont val="Times New Roman"/>
        <family val="1"/>
      </rPr>
      <t>Oct</t>
    </r>
    <r>
      <rPr>
        <sz val="10"/>
        <color rgb="FF000000"/>
        <rFont val="Times New Roman"/>
        <family val="1"/>
      </rPr>
      <t xml:space="preserve"> 2019</t>
    </r>
  </si>
  <si>
    <t>Identificar los instrumentos archivísticos a elaborar o actualizar
Acompañamiento y apoyo en la identificación del acervo documental suceptible de trasferencia primaria acorde al plan de transferencias definido en la Entidad, para su alistamiento adecuación
Realizar asistencias técnicas a las diferentes áreas productores</t>
  </si>
  <si>
    <r>
      <t xml:space="preserve">* Informe de análisis sobre los instrumentos archivísticos.
* Instrumentos archivísticos elaborados o actualizados
</t>
    </r>
    <r>
      <rPr>
        <sz val="10"/>
        <color rgb="FF00B050"/>
        <rFont val="Times New Roman"/>
        <family val="1"/>
      </rPr>
      <t>*Asistencias técnicas</t>
    </r>
  </si>
  <si>
    <t>30 de junio de 2019</t>
  </si>
  <si>
    <r>
      <rPr>
        <b/>
        <sz val="10"/>
        <rFont val="Times New Roman"/>
        <family val="1"/>
      </rPr>
      <t xml:space="preserve">i. </t>
    </r>
    <r>
      <rPr>
        <sz val="10"/>
        <rFont val="Times New Roman"/>
        <family val="1"/>
      </rPr>
      <t xml:space="preserve">Se realiza informe de análisis de los instrumentos archivísticos, el cual contiene la metodología de acuerdo a la norma archivística y a su vez describe si se encuentra por creación, actualización o por implementación.
</t>
    </r>
    <r>
      <rPr>
        <b/>
        <sz val="10"/>
        <rFont val="Times New Roman"/>
        <family val="1"/>
      </rPr>
      <t>ii.</t>
    </r>
    <r>
      <rPr>
        <sz val="10"/>
        <rFont val="Times New Roman"/>
        <family val="1"/>
      </rPr>
      <t xml:space="preserve"> Se continua con el cumplimiento de las actividades de seguimiento de los instrumentos archivísticos y se puede ver reflejado el nivel de avance con sus correspondientes evidencias de las acciones realizadas frente a cada uno.
</t>
    </r>
    <r>
      <rPr>
        <b/>
        <sz val="10"/>
        <rFont val="Times New Roman"/>
        <family val="1"/>
      </rPr>
      <t xml:space="preserve">2.1. INSTRUMENTOS SIGID </t>
    </r>
    <r>
      <rPr>
        <sz val="10"/>
        <rFont val="Times New Roman"/>
        <family val="1"/>
      </rPr>
      <t xml:space="preserve">Se encuentra la totalidad de información migrada.
</t>
    </r>
    <r>
      <rPr>
        <b/>
        <sz val="10"/>
        <rFont val="Times New Roman"/>
        <family val="1"/>
      </rPr>
      <t>2.2. INSTRUMENTOS ARCHIVISTIVOS
• ACTUALIZACIÓN: 1.</t>
    </r>
    <r>
      <rPr>
        <sz val="10"/>
        <rFont val="Times New Roman"/>
        <family val="1"/>
      </rPr>
      <t xml:space="preserve"> Cuadro de Clasificación Documental (CCD) = 50%; </t>
    </r>
    <r>
      <rPr>
        <b/>
        <sz val="10"/>
        <rFont val="Times New Roman"/>
        <family val="1"/>
      </rPr>
      <t xml:space="preserve">2. </t>
    </r>
    <r>
      <rPr>
        <sz val="10"/>
        <rFont val="Times New Roman"/>
        <family val="1"/>
      </rPr>
      <t>Tablas de Retención Documental (TRD) = 50%;</t>
    </r>
    <r>
      <rPr>
        <b/>
        <sz val="10"/>
        <rFont val="Times New Roman"/>
        <family val="1"/>
      </rPr>
      <t xml:space="preserve"> 3. </t>
    </r>
    <r>
      <rPr>
        <sz val="10"/>
        <rFont val="Times New Roman"/>
        <family val="1"/>
      </rPr>
      <t xml:space="preserve">Inventario Documental = 67%; </t>
    </r>
    <r>
      <rPr>
        <b/>
        <sz val="10"/>
        <rFont val="Times New Roman"/>
        <family val="1"/>
      </rPr>
      <t xml:space="preserve">4. </t>
    </r>
    <r>
      <rPr>
        <sz val="10"/>
        <rFont val="Times New Roman"/>
        <family val="1"/>
      </rPr>
      <t xml:space="preserve">Mapa de Procesos =  93%
</t>
    </r>
    <r>
      <rPr>
        <b/>
        <sz val="10"/>
        <rFont val="Times New Roman"/>
        <family val="1"/>
      </rPr>
      <t xml:space="preserve">
• IMPLEMENTACIÓN 5.</t>
    </r>
    <r>
      <rPr>
        <sz val="10"/>
        <rFont val="Times New Roman"/>
        <family val="1"/>
      </rPr>
      <t xml:space="preserve"> Programa Gestión Documental  PGD = 40%</t>
    </r>
    <r>
      <rPr>
        <b/>
        <sz val="10"/>
        <rFont val="Times New Roman"/>
        <family val="1"/>
      </rPr>
      <t xml:space="preserve"> 6.</t>
    </r>
    <r>
      <rPr>
        <sz val="10"/>
        <rFont val="Times New Roman"/>
        <family val="1"/>
      </rPr>
      <t xml:space="preserve"> Plan Institucional de Archivos PINAR =49%
</t>
    </r>
    <r>
      <rPr>
        <b/>
        <sz val="10"/>
        <rFont val="Times New Roman"/>
        <family val="1"/>
      </rPr>
      <t xml:space="preserve">
• POR ELABORAR: 7. </t>
    </r>
    <r>
      <rPr>
        <sz val="10"/>
        <rFont val="Times New Roman"/>
        <family val="1"/>
      </rPr>
      <t xml:space="preserve">Modelo de Requisitos, </t>
    </r>
    <r>
      <rPr>
        <b/>
        <sz val="10"/>
        <rFont val="Times New Roman"/>
        <family val="1"/>
      </rPr>
      <t xml:space="preserve">8. </t>
    </r>
    <r>
      <rPr>
        <sz val="10"/>
        <rFont val="Times New Roman"/>
        <family val="1"/>
      </rPr>
      <t xml:space="preserve">Banco Terminológico y </t>
    </r>
    <r>
      <rPr>
        <b/>
        <sz val="10"/>
        <rFont val="Times New Roman"/>
        <family val="1"/>
      </rPr>
      <t>9.</t>
    </r>
    <r>
      <rPr>
        <sz val="10"/>
        <rFont val="Times New Roman"/>
        <family val="1"/>
      </rPr>
      <t xml:space="preserve"> Tabla de Control para Acceso Programado.
</t>
    </r>
    <r>
      <rPr>
        <b/>
        <sz val="10"/>
        <rFont val="Times New Roman"/>
        <family val="1"/>
      </rPr>
      <t xml:space="preserve">iii. Asistencias Técnicas
</t>
    </r>
    <r>
      <rPr>
        <sz val="10"/>
        <rFont val="Times New Roman"/>
        <family val="1"/>
      </rPr>
      <t xml:space="preserve">Se inicia con las asistencias Técnica de las Áreas y Dependencias que conforman el Instituto, logrando el siguiente acumulado de visitas:
En el </t>
    </r>
    <r>
      <rPr>
        <b/>
        <sz val="10"/>
        <rFont val="Times New Roman"/>
        <family val="1"/>
      </rPr>
      <t xml:space="preserve">mes de marzo se realizó dos (2) asistencias técnicas: </t>
    </r>
    <r>
      <rPr>
        <sz val="10"/>
        <rFont val="Times New Roman"/>
        <family val="1"/>
      </rPr>
      <t xml:space="preserve">Área de Salud 29 de marzo de 2019, Unidad de Protección Integral La 32 del 26 de marzo de 2019
En el </t>
    </r>
    <r>
      <rPr>
        <b/>
        <sz val="10"/>
        <rFont val="Times New Roman"/>
        <family val="1"/>
      </rPr>
      <t xml:space="preserve">mes de abril se realizaron catorce (14)  asistencias técnicas: </t>
    </r>
    <r>
      <rPr>
        <sz val="10"/>
        <rFont val="Times New Roman"/>
        <family val="1"/>
      </rPr>
      <t xml:space="preserve">Área de educación 03de abril de 2019, Oficina asesora jurídica 08 de abril de 2019, Área de trabajo de contratación 08 de abril de 2019, Área de trabajo de representación judicial y asuntos legales 08 de abril de 2019, Área de adquisiciones 08 de abril de 2019, Oficina de control interno10 de abril de 2019, Área nomina y liquidaciones 10 de abril de 2019, UPI La 32 12 de abril de 2019, Territorio I 16 de abril de 2019, Cae jóvenes del futuro 22 de abril de 2019, Administración distrito joven – convenios 24 de abril de 2019, Subdirección técnica de desarrollo humano 25 de abril de 2019, Área administración documental 26 de abril de 2019 documental, Liberia 26 de abril de 2019.
En el mes de </t>
    </r>
    <r>
      <rPr>
        <b/>
        <sz val="10"/>
        <rFont val="Times New Roman"/>
        <family val="1"/>
      </rPr>
      <t xml:space="preserve">mayo se realizaron veinte uno (21)  asistencias técnicas: </t>
    </r>
    <r>
      <rPr>
        <sz val="10"/>
        <rFont val="Times New Roman"/>
        <family val="1"/>
      </rPr>
      <t xml:space="preserve">UPI La 27 03 de mayo de 2019, Luna PARK - ESCNNA – externado 03 de mayo de 2019, Normandía 06 de mayo de 2019, Oasis I y II 08 de mayo de 2019, Economato 09 de mayo de 2019, UPI Bosa 10 de mayo de 2019, UPI Perdomo 10 de mayo de 2019, Arborizadora alta 20 de mayo de 2019, Área de investigación 21 de mayo de 2019, Oficina asesora de planeación 21 de mayo de 2019, Dirección general 21 de mayo de 2019, Área sistemas 23 de mayo de 2019 ,  Área tesorería 23 de mayo de 2019, Área almacén e inventarios 23 de mayo de 2019,  Área de atención al ciudadano 24 de mayo de 2019,  Área de trabajo de comunicaciones 27 de mayo de 2019, Subdirección técnica administrativa y financiera 27  de mayo de 2019, Área de seguridad y salud en el trabajo 27 de mayo de 2019,  El rioja 30 de mayo de 2019, La favorita 31 de mayo de 2019 Área carrera administrativa, bienestar social y capacitación 31 de mayo de 2019.
En el </t>
    </r>
    <r>
      <rPr>
        <b/>
        <sz val="10"/>
        <rFont val="Times New Roman"/>
        <family val="1"/>
      </rPr>
      <t xml:space="preserve">mes de junio se realizaron nueve (9) asistencias técnicas: </t>
    </r>
    <r>
      <rPr>
        <sz val="10"/>
        <rFont val="Times New Roman"/>
        <family val="1"/>
      </rPr>
      <t xml:space="preserve">Área de presupuesto 05 de junio de 2019,  La florida 10 de junio de 2019, Administración calle 15  coordinacion calle 15 12 de junio de 2019, Territorio ii trabajo calle 13 de junio de 2019,  Área transportes, mantenimiento bienes muebles e inmuebles y apoyo logístico 13 de junio de 2019, Área sociolegal y justicia restaurativa 17 de junio de 2019, Área contabilidad 17 junio de 2019, Grupo formal de trabajo de control interno disciplinario 18 de junio  de 2019, Santa lucía 19 de junio de 2019.
</t>
    </r>
  </si>
  <si>
    <t>RESPONSABLE ÁREA DE ADMINISTRACIÓN DOCUMENTAL</t>
  </si>
  <si>
    <r>
      <t xml:space="preserve">
Un (1) informe de análisis de instrumentos archivísticos</t>
    </r>
    <r>
      <rPr>
        <b/>
        <sz val="10"/>
        <rFont val="Times New Roman"/>
        <family val="1"/>
      </rPr>
      <t xml:space="preserve"> = 1/1 =100%
Actualización Instrumentos
2.1. INSTRUMENTOS SIGID </t>
    </r>
    <r>
      <rPr>
        <sz val="10"/>
        <rFont val="Times New Roman"/>
        <family val="1"/>
      </rPr>
      <t xml:space="preserve">Se encuentra la totalidad de información migrada.
</t>
    </r>
    <r>
      <rPr>
        <b/>
        <sz val="10"/>
        <rFont val="Times New Roman"/>
        <family val="1"/>
      </rPr>
      <t>Actualizados :7/7 =</t>
    </r>
    <r>
      <rPr>
        <sz val="10"/>
        <rFont val="Times New Roman"/>
        <family val="1"/>
      </rPr>
      <t xml:space="preserve">100%
</t>
    </r>
    <r>
      <rPr>
        <b/>
        <sz val="10"/>
        <rFont val="Times New Roman"/>
        <family val="1"/>
      </rPr>
      <t xml:space="preserve">Trasladados =1/1 </t>
    </r>
    <r>
      <rPr>
        <sz val="10"/>
        <rFont val="Times New Roman"/>
        <family val="1"/>
      </rPr>
      <t xml:space="preserve">=100%
</t>
    </r>
    <r>
      <rPr>
        <b/>
        <sz val="10"/>
        <rFont val="Times New Roman"/>
        <family val="1"/>
      </rPr>
      <t xml:space="preserve">Obsoleto =1/1= </t>
    </r>
    <r>
      <rPr>
        <sz val="10"/>
        <rFont val="Times New Roman"/>
        <family val="1"/>
      </rPr>
      <t xml:space="preserve">100%
</t>
    </r>
    <r>
      <rPr>
        <b/>
        <sz val="10"/>
        <rFont val="Times New Roman"/>
        <family val="1"/>
      </rPr>
      <t xml:space="preserve">
2.2. INSTRUMENTOS ARCHIVISTIVOS
• ACTUALIZACIÓN: 1. </t>
    </r>
    <r>
      <rPr>
        <sz val="10"/>
        <rFont val="Times New Roman"/>
        <family val="1"/>
      </rPr>
      <t xml:space="preserve">Cuadro de Clasificación Documental (CCD) </t>
    </r>
    <r>
      <rPr>
        <b/>
        <sz val="10"/>
        <rFont val="Times New Roman"/>
        <family val="1"/>
      </rPr>
      <t xml:space="preserve">= 50%; 2. </t>
    </r>
    <r>
      <rPr>
        <sz val="10"/>
        <rFont val="Times New Roman"/>
        <family val="1"/>
      </rPr>
      <t>Tablas de Retención Documental (TRD) = 50%</t>
    </r>
    <r>
      <rPr>
        <b/>
        <sz val="10"/>
        <rFont val="Times New Roman"/>
        <family val="1"/>
      </rPr>
      <t xml:space="preserve">; 3. </t>
    </r>
    <r>
      <rPr>
        <sz val="10"/>
        <rFont val="Times New Roman"/>
        <family val="1"/>
      </rPr>
      <t>Inventario Documental = 67%</t>
    </r>
    <r>
      <rPr>
        <b/>
        <sz val="10"/>
        <rFont val="Times New Roman"/>
        <family val="1"/>
      </rPr>
      <t xml:space="preserve">; 4. </t>
    </r>
    <r>
      <rPr>
        <sz val="10"/>
        <rFont val="Times New Roman"/>
        <family val="1"/>
      </rPr>
      <t xml:space="preserve">Mapa de Procesos = </t>
    </r>
    <r>
      <rPr>
        <b/>
        <sz val="10"/>
        <rFont val="Times New Roman"/>
        <family val="1"/>
      </rPr>
      <t xml:space="preserve"> 93%
• IMPLEMENTACIÓN 5. </t>
    </r>
    <r>
      <rPr>
        <sz val="10"/>
        <rFont val="Times New Roman"/>
        <family val="1"/>
      </rPr>
      <t xml:space="preserve">Programa Gestión Documental  </t>
    </r>
    <r>
      <rPr>
        <b/>
        <sz val="10"/>
        <rFont val="Times New Roman"/>
        <family val="1"/>
      </rPr>
      <t xml:space="preserve">PGD = 40% 6. </t>
    </r>
    <r>
      <rPr>
        <sz val="10"/>
        <rFont val="Times New Roman"/>
        <family val="1"/>
      </rPr>
      <t>Plan Institucional de Archivo</t>
    </r>
    <r>
      <rPr>
        <b/>
        <sz val="10"/>
        <rFont val="Times New Roman"/>
        <family val="1"/>
      </rPr>
      <t xml:space="preserve">s PINAR =49%
• POR ELABORAR: 7. </t>
    </r>
    <r>
      <rPr>
        <sz val="10"/>
        <rFont val="Times New Roman"/>
        <family val="1"/>
      </rPr>
      <t>Modelo de Requisitos</t>
    </r>
    <r>
      <rPr>
        <b/>
        <sz val="10"/>
        <rFont val="Times New Roman"/>
        <family val="1"/>
      </rPr>
      <t xml:space="preserve">, 8. </t>
    </r>
    <r>
      <rPr>
        <sz val="10"/>
        <rFont val="Times New Roman"/>
        <family val="1"/>
      </rPr>
      <t>Banco Terminológico</t>
    </r>
    <r>
      <rPr>
        <b/>
        <sz val="10"/>
        <rFont val="Times New Roman"/>
        <family val="1"/>
      </rPr>
      <t xml:space="preserve"> y 9. </t>
    </r>
    <r>
      <rPr>
        <sz val="10"/>
        <rFont val="Times New Roman"/>
        <family val="1"/>
      </rPr>
      <t xml:space="preserve">Tabla de Control para Acceso Programado
Instrumentos Árchivistícos 
Número de Asistencias Técnicas Realizadas / Número de Asistecias Técnicas Planeadas </t>
    </r>
    <r>
      <rPr>
        <b/>
        <sz val="10"/>
        <rFont val="Times New Roman"/>
        <family val="1"/>
      </rPr>
      <t>= 46 / 57 = 81%</t>
    </r>
  </si>
  <si>
    <t>* Asignación errónea de la comunicación por desconocimiento sobre el área que debe atender el requerimiento.
* Incumplimiento del procedimiento para trámite de comunicaciones.</t>
  </si>
  <si>
    <t>Incumplimientos en la entrega de respuesta de acuerdo a los tiempos establecidos normativamente</t>
  </si>
  <si>
    <t xml:space="preserve">
* Falta de oportunidad en la respuesta, afectando al usuario final.
* Afectación en la imagen institucional frente a la ciudadanía.
* Riesgo jurídico por incumplimiento de tiempos perentorios
* Apertura de procesos disciplinarios a los(as) servidores(as) públicos(as)</t>
  </si>
  <si>
    <t>A-GDO-PR-002 Administración de
Comunicaciones Oficiales</t>
  </si>
  <si>
    <t>Gestionar y enviar de manera prioritaria la comunicación.</t>
  </si>
  <si>
    <t>* Realizar la radicación de las comunicaciones en tiempo real.
* Generar reportes quincenales para control y seguimiento.
* Mantener actualizado el consecutivo de correspondencia.</t>
  </si>
  <si>
    <t xml:space="preserve">* Archivo de gestión 
*Consecutivo de comunicaciones
* Informes de seguimiento
</t>
  </si>
  <si>
    <r>
      <t xml:space="preserve">
Se realiza informes quincenales entre enero a junio, correspondientes a t</t>
    </r>
    <r>
      <rPr>
        <b/>
        <sz val="10"/>
        <color theme="1"/>
        <rFont val="Times New Roman"/>
        <family val="1"/>
      </rPr>
      <t>rece (13) informes</t>
    </r>
    <r>
      <rPr>
        <sz val="10"/>
        <color theme="1"/>
        <rFont val="Times New Roman"/>
        <family val="1"/>
      </rPr>
      <t>, los cuales se remiten quincenalmente al correo electrónico de las diferentes áreas y dependencias productoras.
Así mismo, se refuerza los correspondientes a través de los correos electrónicos remitidos, que a la fecha suman</t>
    </r>
    <r>
      <rPr>
        <b/>
        <sz val="10"/>
        <color theme="1"/>
        <rFont val="Times New Roman"/>
        <family val="1"/>
      </rPr>
      <t xml:space="preserve"> ciento treinta y cuatro (134) reportes</t>
    </r>
  </si>
  <si>
    <r>
      <t>Emisión de un (1) informe quincenal del Seguimiento de comunicaciones oficiales de las Área Administrativas y Unidades de Protección que conforma el Instituto</t>
    </r>
    <r>
      <rPr>
        <b/>
        <sz val="10"/>
        <color theme="1"/>
        <rFont val="Times New Roman"/>
        <family val="1"/>
      </rPr>
      <t xml:space="preserve"> =  13/52 = 50%</t>
    </r>
    <r>
      <rPr>
        <sz val="10"/>
        <color theme="1"/>
        <rFont val="Times New Roman"/>
        <family val="1"/>
      </rPr>
      <t xml:space="preserve">
*Reporte a través de correo electrónico del Seguimiento de comunicaciones oficiales de las Área Administrativas y Unidades de Protección que conforma el Instituto =
</t>
    </r>
    <r>
      <rPr>
        <b/>
        <sz val="10"/>
        <color theme="1"/>
        <rFont val="Times New Roman"/>
        <family val="1"/>
      </rPr>
      <t>= 17 Reportes Enero
= 60 Reportes Febrero
= 60 Reportes Marzo 
=  59 Reportes Abril
=  59 Reportes Mayo
= 59 Reportes Junio
Total Primer seguimiento 314 reportes</t>
    </r>
  </si>
  <si>
    <t>*Manejo inadecuado de la documentación.
*Presencia de Insectos y/o roedores.
* Baja aplicación de políticas que regulen el cumplimiento del Programa de Conservación  Preventiva de Archivos.
* Destrucción daño o alteración de documentos. 
* Espacio de archivo inadecuado</t>
  </si>
  <si>
    <t>Pérdida total, parcial o extravío de la documentación que hace parte de la memoria institucional y reposa en los archivos de gestión, central e histórico</t>
  </si>
  <si>
    <t>* Deterioro de la documentación. 
* Incumplimiento de lineamientos para control de la documentación y archivo. 
* Divulgación de la información sin autorización
* Demandas y sanciones
* Hallazgos por parte de entes de control interno y externo</t>
  </si>
  <si>
    <t>002 Implementación Sistema Integrado de Conservación - A-GDO-MA-002</t>
  </si>
  <si>
    <t>Iniciar de manera inmediata el procedimiento de reconstrucción de expedientes.</t>
  </si>
  <si>
    <r>
      <t xml:space="preserve">
* Elaborar, aprobar, adoptar por acto administrativo e implementar el Sistema Integrado de Conservación.  </t>
    </r>
    <r>
      <rPr>
        <sz val="10"/>
        <color rgb="FFFF0000"/>
        <rFont val="Times New Roman"/>
        <family val="1"/>
      </rPr>
      <t>.</t>
    </r>
    <r>
      <rPr>
        <sz val="10"/>
        <color rgb="FF000000"/>
        <rFont val="Times New Roman"/>
        <family val="1"/>
      </rPr>
      <t xml:space="preserve">
</t>
    </r>
  </si>
  <si>
    <t xml:space="preserve">* Sistema Integrado de Conservación.
</t>
  </si>
  <si>
    <t>Se realiza el Diagnóstico Electrónico de Archivo el cual se remitió al Archivo de Bogotá siendo insumo para la elaboración del Plan de Preservación Documental
Se continúa con el Diagnóstico de Conservación y se analiza el Diagnostico electrónico de archivos y el modelo de madurez del Sistema Integrado de Conservación y luego se consolida en el diagnóstico integral de Archivos que se enviara a la Oficina Asesora de Planeación para la revisión correspondiente.</t>
  </si>
  <si>
    <r>
      <t>*Un (1) Sistema Integrado de Conservación de la Entidad</t>
    </r>
    <r>
      <rPr>
        <b/>
        <sz val="10"/>
        <color theme="1"/>
        <rFont val="Times New Roman"/>
        <family val="1"/>
      </rPr>
      <t xml:space="preserve"> = En proceso</t>
    </r>
    <r>
      <rPr>
        <sz val="10"/>
        <color theme="1"/>
        <rFont val="Times New Roman"/>
        <family val="1"/>
      </rPr>
      <t xml:space="preserve">
* Plan de Conservación Documental y Plan de Preservación Digital a Largo Plazo elaborados / Plan de Conservación Documental y Plan de Preservación Digital a Largo Plazo a elaborar =</t>
    </r>
    <r>
      <rPr>
        <b/>
        <sz val="10"/>
        <color theme="1"/>
        <rFont val="Times New Roman"/>
        <family val="1"/>
      </rPr>
      <t xml:space="preserve"> En proceso</t>
    </r>
  </si>
  <si>
    <t>Revisión del Mapa de Riesgos</t>
  </si>
  <si>
    <t>YENNIFER PADILLA MARTÍNEZ - Responsable Área de Administración Documental</t>
  </si>
  <si>
    <t>Actualización de los riesgos, revisión del mapa de calor, revisión de las acciones</t>
  </si>
  <si>
    <t>YENNIFER PADILLA MARTÍNEZ</t>
  </si>
  <si>
    <t xml:space="preserve">MAURICIO DIAZ LOZANO </t>
  </si>
  <si>
    <t>Responsable Área de Administración Documental</t>
  </si>
  <si>
    <t xml:space="preserve">  PLAN DE MEJORAMIENTO POR PROCESOS</t>
  </si>
  <si>
    <t>SEGUIMIENTO Y EVALUACIÓN A LA GESTIÓN</t>
  </si>
  <si>
    <t xml:space="preserve">CÓDIGO: </t>
  </si>
  <si>
    <t>S-SEG-FT-011</t>
  </si>
  <si>
    <t>VERSIÓN:</t>
  </si>
  <si>
    <t>PLAN DE MEJORAMIENTO</t>
  </si>
  <si>
    <t>PAGINA:</t>
  </si>
  <si>
    <t>VIGENTE DESDE:</t>
  </si>
  <si>
    <t>PROCESO:</t>
  </si>
  <si>
    <t>MAPA DE RIESGOS</t>
  </si>
  <si>
    <t>CONTROL INTERNO DISCIPLINARIO</t>
  </si>
  <si>
    <t xml:space="preserve">   ____________________________</t>
  </si>
  <si>
    <t>LÍDER DEL PROCESO:</t>
  </si>
  <si>
    <t>____________________________</t>
  </si>
  <si>
    <t>__________________________</t>
  </si>
  <si>
    <t xml:space="preserve">       ___________________________</t>
  </si>
  <si>
    <r>
      <t>C</t>
    </r>
    <r>
      <rPr>
        <sz val="10"/>
        <rFont val="Times New Roman"/>
        <family val="1"/>
      </rPr>
      <t xml:space="preserve">: </t>
    </r>
    <r>
      <rPr>
        <i/>
        <sz val="10"/>
        <rFont val="Times New Roman"/>
        <family val="1"/>
      </rPr>
      <t>C</t>
    </r>
    <r>
      <rPr>
        <sz val="10"/>
        <rFont val="Times New Roman"/>
        <family val="1"/>
      </rPr>
      <t xml:space="preserve">orrección; </t>
    </r>
    <r>
      <rPr>
        <b/>
        <sz val="10"/>
        <rFont val="Times New Roman"/>
        <family val="1"/>
      </rPr>
      <t>AC</t>
    </r>
    <r>
      <rPr>
        <sz val="10"/>
        <rFont val="Times New Roman"/>
        <family val="1"/>
      </rPr>
      <t xml:space="preserve">: </t>
    </r>
    <r>
      <rPr>
        <i/>
        <sz val="10"/>
        <rFont val="Times New Roman"/>
        <family val="1"/>
      </rPr>
      <t>A</t>
    </r>
    <r>
      <rPr>
        <sz val="10"/>
        <rFont val="Times New Roman"/>
        <family val="1"/>
      </rPr>
      <t xml:space="preserve">cción </t>
    </r>
    <r>
      <rPr>
        <i/>
        <sz val="10"/>
        <rFont val="Times New Roman"/>
        <family val="1"/>
      </rPr>
      <t>C</t>
    </r>
    <r>
      <rPr>
        <sz val="10"/>
        <rFont val="Times New Roman"/>
        <family val="1"/>
      </rPr>
      <t xml:space="preserve">orrectiva ; </t>
    </r>
    <r>
      <rPr>
        <b/>
        <sz val="10"/>
        <rFont val="Times New Roman"/>
        <family val="1"/>
      </rPr>
      <t>AP</t>
    </r>
    <r>
      <rPr>
        <sz val="10"/>
        <rFont val="Times New Roman"/>
        <family val="1"/>
      </rPr>
      <t xml:space="preserve">: </t>
    </r>
    <r>
      <rPr>
        <i/>
        <sz val="10"/>
        <rFont val="Times New Roman"/>
        <family val="1"/>
      </rPr>
      <t>A</t>
    </r>
    <r>
      <rPr>
        <sz val="10"/>
        <rFont val="Times New Roman"/>
        <family val="1"/>
      </rPr>
      <t xml:space="preserve">cción </t>
    </r>
    <r>
      <rPr>
        <i/>
        <sz val="10"/>
        <rFont val="Times New Roman"/>
        <family val="1"/>
      </rPr>
      <t>P</t>
    </r>
    <r>
      <rPr>
        <sz val="10"/>
        <rFont val="Times New Roman"/>
        <family val="1"/>
      </rPr>
      <t xml:space="preserve">reventiva; </t>
    </r>
    <r>
      <rPr>
        <b/>
        <sz val="10"/>
        <rFont val="Times New Roman"/>
        <family val="1"/>
      </rPr>
      <t>AM</t>
    </r>
    <r>
      <rPr>
        <sz val="10"/>
        <rFont val="Times New Roman"/>
        <family val="1"/>
      </rPr>
      <t xml:space="preserve">: </t>
    </r>
    <r>
      <rPr>
        <i/>
        <sz val="10"/>
        <rFont val="Times New Roman"/>
        <family val="1"/>
      </rPr>
      <t>A</t>
    </r>
    <r>
      <rPr>
        <sz val="10"/>
        <rFont val="Times New Roman"/>
        <family val="1"/>
      </rPr>
      <t xml:space="preserve">cción de </t>
    </r>
    <r>
      <rPr>
        <i/>
        <sz val="10"/>
        <rFont val="Times New Roman"/>
        <family val="1"/>
      </rPr>
      <t>M</t>
    </r>
    <r>
      <rPr>
        <sz val="10"/>
        <rFont val="Times New Roman"/>
        <family val="1"/>
      </rPr>
      <t>ejora</t>
    </r>
  </si>
  <si>
    <t xml:space="preserve">No. </t>
  </si>
  <si>
    <t>FECHA
D/M/A</t>
  </si>
  <si>
    <t>ORIGEN (1)</t>
  </si>
  <si>
    <t>SITUACIÓN ENCONTRADA (2)</t>
  </si>
  <si>
    <t>CAUSAS (3)</t>
  </si>
  <si>
    <t>EFECTO (4)</t>
  </si>
  <si>
    <t>TIPO DE ACCIÓN A TOMAR (5)</t>
  </si>
  <si>
    <t>DESCRIPCIÓN DE LA ACCIÓN (6)</t>
  </si>
  <si>
    <t>RESPONSABLE
(7)</t>
  </si>
  <si>
    <t>FECHA (8)
D/M/A</t>
  </si>
  <si>
    <r>
      <t xml:space="preserve">SEGUIMIENTO AVANCE ACCIÓN (9)
</t>
    </r>
    <r>
      <rPr>
        <sz val="9"/>
        <rFont val="Times New Roman"/>
        <family val="1"/>
      </rPr>
      <t>(diligenciado por el responsable o delegado del  proceso)</t>
    </r>
  </si>
  <si>
    <r>
      <t xml:space="preserve">Verificación cumplimiento (10)
</t>
    </r>
    <r>
      <rPr>
        <sz val="9"/>
        <rFont val="Times New Roman"/>
        <family val="1"/>
      </rPr>
      <t>(diligenciado por el delegado de la OCI - Responsable Subsistema- Jefe Inmediato - Supervisor de Contrato)</t>
    </r>
  </si>
  <si>
    <t>C</t>
  </si>
  <si>
    <t>AC</t>
  </si>
  <si>
    <t>AP</t>
  </si>
  <si>
    <t>AM</t>
  </si>
  <si>
    <t>INICIA</t>
  </si>
  <si>
    <t>TERMINA</t>
  </si>
  <si>
    <t xml:space="preserve">Fecha Revisión </t>
  </si>
  <si>
    <t xml:space="preserve">Avance </t>
  </si>
  <si>
    <t xml:space="preserve">Fecha Verificación </t>
  </si>
  <si>
    <t>Cerrada</t>
  </si>
  <si>
    <t>Sin Cerrar</t>
  </si>
  <si>
    <t>Observaciones</t>
  </si>
  <si>
    <t>CONTROL INTERNO DISCIPLINARIO / Fortalecer la gestión institucional mediante de las capacidades administrativas de control interno disciplinario y la gestión integral, adelantando las actuaciones relacionadas con sus servidores, determinando así la posible responsabilidad frente a la ocurrencia de las conductas disciplinables.</t>
  </si>
  <si>
    <t>RIESGO Violación al debido proceso - No cumplimiento de los tiempos en las diferentes etapas de los procesos disciplinarios</t>
  </si>
  <si>
    <t>Porque 1: Demora en el suministro de la información y en la ejecución de las etapas del proceso disciplinario.
Porque 2:   Negligencia de los funcionarios.</t>
  </si>
  <si>
    <t>Efecto 1: Dilatación de los tiempos del proceso disciplinario
Efecto 2:  Demanda. Efecto 3:   Prescripción del proceso.
Efecto 4:   Investigación disciplinaria por parte de los demás operadores disciplinarios.
Efecto 5:  No tomar una decisión frente a la conducta disciplinable, lo cual estaría en contravía con los fines y principios del Derecho Disciplinario.</t>
  </si>
  <si>
    <t>DEPURACIÓN DE LOS PROCESOS . * Se cuenta con cuadro interno de los procesos obrantes en el Despacho, en el cual se puede evidenciar las etapas siguientes en el procedimiento.</t>
  </si>
  <si>
    <t>Grupo de Trabajo de Control Interno Disciplinario</t>
  </si>
  <si>
    <t>Se elaboró con cuadro interno a traves del cual se lleva a cabo el seguimiento de los procesos obrantes en el Despacho; se puede evidenciar las etapas siguientes en el procedimiento. Art 95 de la Ley 734 de 2002 no se adjunto cuadro. Para acumulado entre el 01 de Enero de 2019 a 31 de Marzo de 2019. Se realizaron dos (2) movimientos del año 2013. Se profirió un (1) Auto que ordena obedecer y cumplir lo resuelto por el superior y un (1) fallo. Se realizaron veinticinco (25) movimientos del año 2014. Se dictó nueve (9) archivos definitivos, siete (7) autos de pruebas, siete (7) cierres de investigación, un (1) Auto que ordena obedecer y cumplir lo resuelto por el superior y un (1) auto que designa defensor - reconoce personería. Se realizaron catorce (14) movimientos del año 2015. Se profirió un (1) auto que designa defensor - reconoce personería, cuatro (4) autos de apertura de investigación disciplinaria tres (3) autos de pruebas, cinco (5) archivos definitivos y un (1) cierre de investigación. Se realizaron nueve (9) movimientos del año 2016. Se dictó cuatro (4) archivos definitivos, dos (2) cierres de investigación, un (1) auto de apertura de investigación disciplinaria, un (1) auto de pruebas y un (1) auto que designa defensor - reconoce personería. Se realizó un (1) movimiento del año 2017. Se profirió un (1) archivo definitivo.
Para acumulado entre el 01 de Abril de 2019 a 30 de Junio de 2019. Se realizaron cinco (5) movimientos del año 2014. Se dictó dos (2) cierres de investigación, dos (2) archivos definitivos y un (1) auto de pruebas. Se realizaron siete (7) movimientos del año 2015. Se profirió tres (3) cierres de investigación, un (1) auto de pruebas, un (1) auto de investigación disciplinaria, y dos (2) archivos definitivos. Se realizaron nueve (9) movimientos del año 2016. Se dictó dos (2) autos de indagación preliminar, seis (6) archivos definitivos, y un (1)  auto que designa defensor - reconoce personería. Se realizó un (1) movimientos del año 2017 auto de indagación preliminar. Se realizaron seis (6) movimientos del año 2018. Se dictaron tres (3) autos de pruebas, un (1) auto inhibitorio, un (1) archivo definitivo y un (1) auto de indagación preliminar.</t>
  </si>
  <si>
    <t>RIESGO: No confidencialidad de la información</t>
  </si>
  <si>
    <t>Porque 1:  Divulgación de la información por parte de las personas que hacen parte del Grupo de Control Interno Disciplinario. 
Porque 2:  Infraestructura inadecuada en la guarda de los expedientes.</t>
  </si>
  <si>
    <t>Efecto 1:  Demanda. 
Efecto 2:  Violación al debido proceso.
Efecto 3:  Investigación disciplinaria al Grupo de Control Interno Disciplinario.</t>
  </si>
  <si>
    <t>* Se adoptan los procedimientos de la Alcaldía Mayor de Bogotá, de conformidad con la Resolución 284 de 2013.
* Toma de juramento de reserva  al Grupo de Control Interno Disciplinario de los expedientes que obran en el Despacho.</t>
  </si>
  <si>
    <t>El despacho toma juramento de reserva  al Grupo de Control Interno Disciplinario de los expedientes que obran en el Despacho.</t>
  </si>
  <si>
    <t>RIESGO: Perdida o alteración de la información física y magnética.</t>
  </si>
  <si>
    <t>Porque 1:  Infraestructura tecnológica inadecuada en la guarda de la información del Grupo de Trabajo para el ejercicio de Control Interno Disciplinario.
Porque 2: Los protocolos de seguridad de la información magnética. Porque 3: Es necesario el archivo fisico adecuado para la guarda de los expedientes del despacho.</t>
  </si>
  <si>
    <t>Efecto 1:  Investigación disciplinaria al Grupo de Control Interno Disciplinario.
Efecto 2:   Violación al debido proceso</t>
  </si>
  <si>
    <t>* Conservación de la información digital. 
* Archivo propicio para el archivo de los expedientes a cargo del Grupo de Control Interno Disciplinario.</t>
  </si>
  <si>
    <t>El despacho realiza la debida guarda de la información fisica y digital que maneja el despacho mediante la conservación de la información digital en un cd. 1/1 y con un Archivo propicio (fisico) para el archivo de los expedientes a cargo del despacho . 1/1. .</t>
  </si>
  <si>
    <t>RIESGO: Demora en los tiempos de entrega de los desprendibles y copia de "no notificación" a la persona investigada.</t>
  </si>
  <si>
    <t>Porque 1:  Retrasos en el reparto de la correspondencia
Porque 2: Pocos servidores públicos para el desarrollo de la actividad</t>
  </si>
  <si>
    <t>Efecto 1: No continuidad en las diferentes etapas del procedimiento en el expediente objeto de notificación al investigado (a).
Efecto 2: Asimetría de información</t>
  </si>
  <si>
    <t>* En el Despacho existe control de cuando se envía la correspondencia y cuando Administración documental entrega a Control Interno Disciplinario el desprendible y copia de la "no notificación" al investigado (a).</t>
  </si>
  <si>
    <t>El Despacho lleva un control cuando se envía la correspondencia y cuando Administración documental entrega a Control Interno Disciplinario el desprendible y copia de la "no notificación" al investigado (a). Para acumulado entre el 01 de Enero de 2019 a 31 de Marzo de 2019. Se realizaron dos (2) movimientos del año 2013. Se profirió un (1) Auto que ordena obedecer y cumplir lo resuelto por el superior y un (1) fallo. Se realizaron veinticinco (25) movimientos del año 2014. Se dictó nueve (9) archivos definitivos, siete (7) autos de pruebas, siete (7) cierres de investigación, un (1) Auto que ordena obedecer y cumplir lo resuelto por el superior y un (1) auto que designa defensor - reconoce personería. Se realizaron catorce (14) movimientos del año 2015. Se profirió un (1) auto que designa defensor - reconoce personería, cuatro (4) autos de apertura de investigación disciplinaria tres (3) autos de pruebas, cinco (5) archivos definitivos y un (1) cierre de investigación. Se realizaron nueve (9) movimientos del año 2016. Se dictó cuatro (4) archivos definitivos, dos (2) cierres de investigación, un (1) auto de apertura de investigación disciplinaria, un (1) auto de pruebas y un (1) auto que designa defensor - reconoce personería. Se realizó un (1) movimiento del año 2017. Se profirió un (1) archivo definitivo.
Para acumulado entre el 01 de Abril de 2019 a 30 de Junio de 2019. Se realizaron cinco (5) movimientos del año 2014. Se dictó dos (2) cierres de investigación, dos (2) archivos definitivos y un (1) auto de pruebas. Se realizaron siete (7) movimientos del año 2015. Se profirió tres (3) cierres de investigación, un (1) auto de pruebas, un (1) auto de investigación disciplinaria, y dos (2) archivos definitivos. Se realizaron nueve (9) movimientos del año 2016. Se dictó dos (2) autos de indagación preliminar, seis (6) archivos definitivos, y un (1)  auto que designa defensor - reconoce personería. Se realizó un (1) movimientos del año 2017 auto de indagación preliminar. Se realizaron seis (6) movimientos del año 2018. Se dictaron tres (3) autos de pruebas, un (1) auto inhibitorio, un (1) archivo definitivo y un (1) auto de indagación preliminar.</t>
  </si>
  <si>
    <r>
      <t>(1):</t>
    </r>
    <r>
      <rPr>
        <sz val="10"/>
        <rFont val="Times New Roman"/>
        <family val="1"/>
      </rPr>
      <t xml:space="preserve"> El origen pueden ser: Auditoria Interna - Auditoria Externa - Revisión por la Dirección - Producto y/o Servicio No Conforme - Medición de Indicadores - Mapa de Riesgos - Autoevaluación del Proceso - Quejas y Reclamos- Inspecciones del Proceso.</t>
    </r>
  </si>
  <si>
    <r>
      <t>(2)</t>
    </r>
    <r>
      <rPr>
        <sz val="10"/>
        <rFont val="Times New Roman"/>
        <family val="1"/>
      </rPr>
      <t xml:space="preserve"> Se describe brevemente la situación encontrada, teniendo cuidado de no confundir la situación con la causa o el efecto. La  situación puede ser: </t>
    </r>
    <r>
      <rPr>
        <i/>
        <sz val="10"/>
        <rFont val="Times New Roman"/>
        <family val="1"/>
      </rPr>
      <t>Real</t>
    </r>
    <r>
      <rPr>
        <sz val="10"/>
        <rFont val="Times New Roman"/>
        <family val="1"/>
      </rPr>
      <t>: cuando proviene de la identificación de un hallazgo, o por el incumplimiento de un requisito (del cliente, implícito, legal - reglamentario o adicional);</t>
    </r>
    <r>
      <rPr>
        <i/>
        <sz val="10"/>
        <rFont val="Times New Roman"/>
        <family val="1"/>
      </rPr>
      <t xml:space="preserve"> Potencial</t>
    </r>
    <r>
      <rPr>
        <sz val="10"/>
        <rFont val="Times New Roman"/>
        <family val="1"/>
      </rPr>
      <t xml:space="preserve">: proviene del análisis de los riesgos identificados para el proceso, el producto y/o servicio; </t>
    </r>
    <r>
      <rPr>
        <i/>
        <sz val="10"/>
        <rFont val="Times New Roman"/>
        <family val="1"/>
      </rPr>
      <t>De Mejora</t>
    </r>
    <r>
      <rPr>
        <sz val="10"/>
        <rFont val="Times New Roman"/>
        <family val="1"/>
      </rPr>
      <t>: incrementa la capacidad de la organización para cumplir los requisitos y que no actúa sobre problemas reales o potenciales ni sobre sus causas.</t>
    </r>
  </si>
  <si>
    <r>
      <t>(3)</t>
    </r>
    <r>
      <rPr>
        <sz val="10"/>
        <rFont val="Times New Roman"/>
        <family val="1"/>
      </rPr>
      <t xml:space="preserve">: Para la identificación de las causas de las situaciones se acude a la metodología de 3 Porque´s. Ej: El auto no arranca (el problema). 1.¿Por qué no arranca? Porque la batería está muerta; 2.¿Por qué la batería está muerta? porque el alternador no funciona; 3.¿Por qué el alternador no funciona? Porque el alternador está fuera de su tiempo útil de vida y no fue reemplazado. </t>
    </r>
  </si>
  <si>
    <r>
      <t>(4)</t>
    </r>
    <r>
      <rPr>
        <sz val="10"/>
        <rFont val="Times New Roman"/>
        <family val="1"/>
      </rPr>
      <t>: Describa brevemente la consecuencia derivada de la situación identificada.</t>
    </r>
  </si>
  <si>
    <r>
      <t>(5):</t>
    </r>
    <r>
      <rPr>
        <sz val="10"/>
        <rFont val="Times New Roman"/>
        <family val="1"/>
      </rPr>
      <t xml:space="preserve"> Seleccione con una X el tipo de acción o corrección que adoptará el proceso, producto y/o servicio para subsanar o corregir la situación. Teniendo en cuenta:  Acción Correctiva: para eliminar la causa de una situación real ; Acción de Mejora: para incrementar la capacidad de la organización para cumplir los requisitos y que no actúa sobre problemas reales o potenciales ni sobre sus causas; Acción Preventiva: para eliminar la causa de una situación potencial ;  Corrección: para subsanar la situación.</t>
    </r>
  </si>
  <si>
    <r>
      <t>(6):</t>
    </r>
    <r>
      <rPr>
        <sz val="10"/>
        <rFont val="Times New Roman"/>
        <family val="1"/>
      </rPr>
      <t xml:space="preserve"> Describa brevemente la acción o corrección que emprenderá. En caso de Acción Correctiva o Preventiva verificar que la acción realmente elimine la causa de la situación.</t>
    </r>
  </si>
  <si>
    <r>
      <t>(7)</t>
    </r>
    <r>
      <rPr>
        <sz val="10"/>
        <rFont val="Times New Roman"/>
        <family val="1"/>
      </rPr>
      <t>: Se refiere al cargo que dará cuenta de la acción o corrección propuesta.</t>
    </r>
  </si>
  <si>
    <r>
      <t>(8)</t>
    </r>
    <r>
      <rPr>
        <sz val="10"/>
        <rFont val="Times New Roman"/>
        <family val="1"/>
      </rPr>
      <t xml:space="preserve">:Se indica la fecha en la que se propone iniciar la ejecución de la acción o corrección y la fecha que se propone terminar. </t>
    </r>
  </si>
  <si>
    <r>
      <t>(9)</t>
    </r>
    <r>
      <rPr>
        <sz val="10"/>
        <rFont val="Times New Roman"/>
        <family val="1"/>
      </rPr>
      <t>:El seguimiento será realizado por el responsable del proceso (cuando se requiera también lo podrá realizar el responsable de la Unidad, Área y/o dependencia, Área de Derecho, Subsistema, Funcionario, Contratista) y se registrar la fecha.</t>
    </r>
  </si>
  <si>
    <r>
      <t xml:space="preserve">(10): </t>
    </r>
    <r>
      <rPr>
        <sz val="10"/>
        <rFont val="Times New Roman"/>
        <family val="1"/>
      </rPr>
      <t>La verificación de cumplimiento será realizado por el delegado de la Oficina de Control Interno, el Responsable del Subsistema, Jefe Inmediato o Supervisor de Contrato según aplique</t>
    </r>
  </si>
  <si>
    <r>
      <rPr>
        <b/>
        <u/>
        <sz val="8"/>
        <color indexed="8"/>
        <rFont val="Times New Roman"/>
        <family val="1"/>
      </rPr>
      <t>NOTA:</t>
    </r>
    <r>
      <rPr>
        <sz val="8"/>
        <color indexed="8"/>
        <rFont val="Times New Roman"/>
        <family val="1"/>
      </rPr>
      <t xml:space="preserve"> En caso de aplicar a un Subsistema, Funcionario y/o Contratista; no requerirá del Vo.Bo. del Jefe de la Oficina de Control Interno, solo del Responsable del Subsistema, Jefe Inmediato o Supervisor de Contrato según corresponda</t>
    </r>
  </si>
  <si>
    <t>Este formato se diligenciará y gestionará  digitalmente, de acuerdo con la política de "0" Papel</t>
  </si>
  <si>
    <t>CORREO ELECTRÓNICO DE LÍDER DEL PROCESO A MEJORAR</t>
  </si>
  <si>
    <t xml:space="preserve">Vo. Bo. INDICAR NOMBRE DEL JEFE DE LA OFICINA DE CONTROL INTERNO </t>
  </si>
  <si>
    <t xml:space="preserve">RESPONSABLE DEL SEGUIMIENTO </t>
  </si>
  <si>
    <t>NOMBRE Y CORREO ELECTRÓNICO DE QUIEN VERIFICA
(Delegado de la Oficina de Control Interno - Responsable Subsistema - Jefe Inmediato - Supervisor de Contrato según aplique)</t>
  </si>
  <si>
    <t>31 ENERO DE 2019</t>
  </si>
  <si>
    <r>
      <t xml:space="preserve">GESTIÓN FINANCIERA
OBJETIVO: </t>
    </r>
    <r>
      <rPr>
        <sz val="16"/>
        <color theme="1"/>
        <rFont val="Times New Roman"/>
        <family val="1"/>
      </rPr>
      <t>Planear, gestionar y controlar  los recursos financieros del IDIPRON con trasparencia, eficiencia y agilidad para dar cumplimiento a los objetivos institucionales.</t>
    </r>
  </si>
  <si>
    <t>ÁREA DE CONTABLIDAD</t>
  </si>
  <si>
    <t xml:space="preserve">Personas ajenas al area que tienen permiso para consultar e imprimir los informes y auxiliares contables de la aplicación SYSMAN </t>
  </si>
  <si>
    <t>MALINTERPRETACIÓN DE INFORMES FINANCIEROS POR PARTE DE PERSONAS AJENAS AL AREA</t>
  </si>
  <si>
    <t xml:space="preserve"> - Sobrecargar el servidor.
 - Entrega de información no oficial</t>
  </si>
  <si>
    <t>La creación en el aplicativo Sysman de los usuarios que no pertenezcan al área de contabilidad, esta autorizada por el área de sistemas con el Vo. Bo. de la Subfinanciera.</t>
  </si>
  <si>
    <t>Se contacta a la persona que imprima la información del aplicativo y de concepto errado sobre los mismos</t>
  </si>
  <si>
    <t xml:space="preserve"> - Requerir y hacer seguimiento al área de sistemas para que solicite a Sysman,   que los auxiliares que se impriman identifiquen el usuario que realiza esta acción.</t>
  </si>
  <si>
    <t xml:space="preserve"> - Memorandos y correos</t>
  </si>
  <si>
    <t>En el mes de abril y junio de 2019 se requirio al área de sistemas por medio de dos memorandos (2019EE1027 y 2019EE1807) y dos correos para que se verificaran los perfiles y se efectuaran los tramites pertinentes a fin de que en el momento de imprimir auxiliares contables, se registrara el nombre del usuario.</t>
  </si>
  <si>
    <t xml:space="preserve">Responsable Área de Contabilidad </t>
  </si>
  <si>
    <r>
      <t>(No DE NOVEDADES ATENDIDAS SOBRE LOS ESTADOS FINANCIEROS   /No DE NOVEDADES PRESENTADAS FRENTE A LOS ESTADOS FINANCIEROS)x100 =</t>
    </r>
    <r>
      <rPr>
        <b/>
        <sz val="14"/>
        <color theme="1"/>
        <rFont val="Times New Roman"/>
        <family val="1"/>
      </rPr>
      <t xml:space="preserve"> 4/4: 100%</t>
    </r>
  </si>
  <si>
    <t>RUBBY ESPERANZA CORREA MORENO</t>
  </si>
  <si>
    <t>RESPONSABLE ÁREA DE CONTABILIDAD</t>
  </si>
  <si>
    <t>SUBDIRECTOR FINANCIERO</t>
  </si>
  <si>
    <t>Gestión Financiera  /                  Planear, gestionar y controlar los recursos financieros del IDIPRON con transparencia eficiencia y agilidad para dar cumplimiento a los objetivos institucionales</t>
  </si>
  <si>
    <t>Presupuesto</t>
  </si>
  <si>
    <t xml:space="preserve">Descuido  y falta de revisión por  parte de la persona  que hace la afectación presupuestal.
</t>
  </si>
  <si>
    <t>Que la afectacion del concepto de gasto y la fuente se  realice incorrectamente.</t>
  </si>
  <si>
    <t>Información presupuestal inexacta y falta de veracidad</t>
  </si>
  <si>
    <t xml:space="preserve">Revisar y verificar que el objeto del gasto corresponda con el concepto de gasto y la fuente para cada rubro presupuestal.
</t>
  </si>
  <si>
    <t>Deberá realizarse la corrección de la afectación</t>
  </si>
  <si>
    <t>01/04/2019   - 30/06/2019</t>
  </si>
  <si>
    <t>Realizar la corrección de la afectación realizada</t>
  </si>
  <si>
    <t>* Correo electrónico
* Ajuste de la corrección realizada</t>
  </si>
  <si>
    <r>
      <rPr>
        <b/>
        <sz val="12"/>
        <rFont val="Times New Roman"/>
        <family val="1"/>
      </rPr>
      <t>Primer Trimestre:</t>
    </r>
    <r>
      <rPr>
        <sz val="12"/>
        <rFont val="Times New Roman"/>
        <family val="1"/>
      </rPr>
      <t xml:space="preserve"> Se presentó una inconsistencia en la afectación de un concepto de gasto en la expedición de los CDP´S  No. 2018000153 y  2018000165, 2018001786 las cuales fueron detectadas por la responsable de área al momento de la firma, seguidamente se corrigió dicha inconsistencia.
</t>
    </r>
    <r>
      <rPr>
        <b/>
        <sz val="12"/>
        <rFont val="Times New Roman"/>
        <family val="1"/>
      </rPr>
      <t xml:space="preserve">Segundo Trimestre: </t>
    </r>
    <r>
      <rPr>
        <sz val="12"/>
        <rFont val="Times New Roman"/>
        <family val="1"/>
      </rPr>
      <t>Se presentó una inconsistencia en la afectación de un concepto de gasto en la expedición del CDP No. 2019002058; además en el CDP No. 2019005082 inicialmente se afecto por el rubro de Gas y correspondía al rubro de Acueducto y Alcantarillado, esto fue detectado por la responsable de área al momento de la firma, seguidamente se corrigieron dichas inconsistencias</t>
    </r>
  </si>
  <si>
    <t>Responsable Área de Presupuesto</t>
  </si>
  <si>
    <r>
      <t xml:space="preserve">Número de correcciones realizadas </t>
    </r>
    <r>
      <rPr>
        <b/>
        <sz val="12"/>
        <rFont val="Times New Roman"/>
        <family val="1"/>
      </rPr>
      <t>= 5</t>
    </r>
    <r>
      <rPr>
        <sz val="12"/>
        <rFont val="Times New Roman"/>
        <family val="1"/>
      </rPr>
      <t xml:space="preserve"> / Número de errores presentados </t>
    </r>
    <r>
      <rPr>
        <b/>
        <sz val="12"/>
        <rFont val="Times New Roman"/>
        <family val="1"/>
      </rPr>
      <t xml:space="preserve">= 5 </t>
    </r>
    <r>
      <rPr>
        <sz val="12"/>
        <rFont val="Times New Roman"/>
        <family val="1"/>
      </rPr>
      <t xml:space="preserve"> Total 100%</t>
    </r>
  </si>
  <si>
    <t>Fabiola Franco Escobar</t>
  </si>
  <si>
    <t>Diaz Lozano Mauricio</t>
  </si>
  <si>
    <t>Profesional Universitario- Responsable de Área</t>
  </si>
  <si>
    <t>Subdirección Técnica, Administrativa y Financiera</t>
  </si>
</sst>
</file>

<file path=xl/styles.xml><?xml version="1.0" encoding="utf-8"?>
<styleSheet xmlns="http://schemas.openxmlformats.org/spreadsheetml/2006/main" xmlns:mc="http://schemas.openxmlformats.org/markup-compatibility/2006" xmlns:x14ac="http://schemas.microsoft.com/office/spreadsheetml/2009/9/ac" mc:Ignorable="x14ac">
  <fonts count="91" x14ac:knownFonts="1">
    <font>
      <sz val="11"/>
      <color theme="1"/>
      <name val="Calibri"/>
      <family val="2"/>
      <scheme val="minor"/>
    </font>
    <font>
      <sz val="11"/>
      <color theme="0"/>
      <name val="Calibri"/>
      <family val="2"/>
      <scheme val="minor"/>
    </font>
    <font>
      <sz val="10"/>
      <color theme="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6"/>
      <color theme="0"/>
      <name val="Calibri"/>
      <family val="2"/>
      <scheme val="minor"/>
    </font>
    <font>
      <sz val="10"/>
      <color theme="0"/>
      <name val="Calibri"/>
      <family val="2"/>
      <scheme val="minor"/>
    </font>
    <font>
      <b/>
      <sz val="9"/>
      <color theme="1"/>
      <name val="Calibri"/>
      <family val="2"/>
      <scheme val="minor"/>
    </font>
    <font>
      <b/>
      <sz val="11"/>
      <color theme="0"/>
      <name val="Calibri"/>
      <family val="2"/>
      <scheme val="minor"/>
    </font>
    <font>
      <b/>
      <sz val="16"/>
      <color theme="1"/>
      <name val="Calibri"/>
      <family val="2"/>
      <scheme val="minor"/>
    </font>
    <font>
      <sz val="12"/>
      <color theme="1"/>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sz val="8"/>
      <name val="Times New Roman"/>
      <family val="1"/>
    </font>
    <font>
      <b/>
      <sz val="10"/>
      <name val="Times New Roman"/>
      <family val="1"/>
    </font>
    <font>
      <sz val="10"/>
      <name val="Times New Roman"/>
      <family val="1"/>
    </font>
    <font>
      <b/>
      <sz val="12"/>
      <color theme="0" tint="-0.499984740745262"/>
      <name val="Calibri"/>
      <family val="2"/>
      <scheme val="minor"/>
    </font>
    <font>
      <sz val="9"/>
      <color theme="0"/>
      <name val="Calibri"/>
      <family val="2"/>
      <scheme val="minor"/>
    </font>
    <font>
      <sz val="14"/>
      <name val="Calibri"/>
      <family val="2"/>
      <scheme val="minor"/>
    </font>
    <font>
      <b/>
      <sz val="10"/>
      <name val="Calibri"/>
      <family val="2"/>
      <scheme val="minor"/>
    </font>
    <font>
      <b/>
      <sz val="11"/>
      <name val="Calibri"/>
      <family val="2"/>
      <scheme val="minor"/>
    </font>
    <font>
      <b/>
      <sz val="14"/>
      <name val="Calibri"/>
      <family val="2"/>
      <scheme val="minor"/>
    </font>
    <font>
      <sz val="11"/>
      <name val="Calibri"/>
      <family val="2"/>
      <scheme val="minor"/>
    </font>
    <font>
      <sz val="10"/>
      <color theme="0"/>
      <name val="Times New Roman"/>
      <family val="1"/>
    </font>
    <font>
      <sz val="10"/>
      <color theme="1"/>
      <name val="Times New Roman"/>
      <family val="1"/>
    </font>
    <font>
      <b/>
      <sz val="10"/>
      <color theme="1"/>
      <name val="Times New Roman"/>
      <family val="1"/>
    </font>
    <font>
      <b/>
      <sz val="10"/>
      <color theme="0" tint="-0.249977111117893"/>
      <name val="Times New Roman"/>
      <family val="1"/>
    </font>
    <font>
      <sz val="11"/>
      <color theme="1"/>
      <name val="Calibri"/>
      <family val="2"/>
      <scheme val="minor"/>
    </font>
    <font>
      <sz val="11"/>
      <color rgb="FFFF0000"/>
      <name val="Calibri"/>
      <family val="2"/>
      <scheme val="minor"/>
    </font>
    <font>
      <sz val="10.5"/>
      <color theme="1"/>
      <name val="Times New Roman"/>
      <family val="1"/>
    </font>
    <font>
      <b/>
      <sz val="10.5"/>
      <color theme="1"/>
      <name val="Times New Roman"/>
      <family val="1"/>
    </font>
    <font>
      <i/>
      <sz val="10.5"/>
      <color theme="1"/>
      <name val="Times New Roman"/>
      <family val="1"/>
    </font>
    <font>
      <b/>
      <sz val="12"/>
      <color theme="1"/>
      <name val="Times New Roman"/>
      <family val="1"/>
    </font>
    <font>
      <b/>
      <sz val="10"/>
      <color theme="0"/>
      <name val="Times New Roman"/>
      <family val="1"/>
    </font>
    <font>
      <b/>
      <sz val="12"/>
      <name val="Times New Roman"/>
      <family val="1"/>
    </font>
    <font>
      <sz val="12"/>
      <name val="Times New Roman"/>
      <family val="1"/>
    </font>
    <font>
      <sz val="12"/>
      <color theme="1"/>
      <name val="Times New Roman"/>
      <family val="1"/>
    </font>
    <font>
      <sz val="16"/>
      <name val="Times New Roman"/>
      <family val="1"/>
    </font>
    <font>
      <sz val="16"/>
      <color theme="1"/>
      <name val="Times New Roman"/>
      <family val="1"/>
    </font>
    <font>
      <b/>
      <sz val="16"/>
      <name val="Times New Roman"/>
      <family val="1"/>
    </font>
    <font>
      <sz val="16"/>
      <color theme="0"/>
      <name val="Times New Roman"/>
      <family val="1"/>
    </font>
    <font>
      <sz val="14"/>
      <name val="Times New Roman"/>
      <family val="1"/>
    </font>
    <font>
      <sz val="14"/>
      <color theme="1"/>
      <name val="Times New Roman"/>
      <family val="1"/>
    </font>
    <font>
      <b/>
      <sz val="14"/>
      <color theme="1"/>
      <name val="Times New Roman"/>
      <family val="1"/>
    </font>
    <font>
      <b/>
      <sz val="14"/>
      <name val="Times New Roman"/>
      <family val="1"/>
    </font>
    <font>
      <b/>
      <sz val="11"/>
      <name val="Times New Roman"/>
      <family val="1"/>
    </font>
    <font>
      <sz val="11"/>
      <name val="Times New Roman"/>
      <family val="1"/>
    </font>
    <font>
      <sz val="13"/>
      <name val="Times New Roman"/>
      <family val="1"/>
    </font>
    <font>
      <b/>
      <sz val="16"/>
      <color theme="1"/>
      <name val="Times New Roman"/>
      <family val="1"/>
    </font>
    <font>
      <b/>
      <sz val="18"/>
      <color theme="1"/>
      <name val="Times New Roman"/>
      <family val="1"/>
    </font>
    <font>
      <i/>
      <sz val="14"/>
      <name val="Times New Roman"/>
      <family val="1"/>
    </font>
    <font>
      <b/>
      <sz val="18"/>
      <name val="Times New Roman"/>
      <family val="1"/>
    </font>
    <font>
      <b/>
      <sz val="11"/>
      <color theme="1"/>
      <name val="Times New Roman"/>
      <family val="1"/>
    </font>
    <font>
      <sz val="11"/>
      <color theme="1"/>
      <name val="Times New Roman"/>
      <family val="1"/>
    </font>
    <font>
      <sz val="15"/>
      <color theme="1"/>
      <name val="Times New Roman"/>
      <family val="1"/>
    </font>
    <font>
      <sz val="16"/>
      <color theme="3"/>
      <name val="Times New Roman"/>
      <family val="1"/>
    </font>
    <font>
      <u/>
      <sz val="12"/>
      <color theme="1"/>
      <name val="Times New Roman"/>
      <family val="1"/>
    </font>
    <font>
      <b/>
      <u/>
      <sz val="12"/>
      <color theme="1"/>
      <name val="Times New Roman"/>
      <family val="1"/>
    </font>
    <font>
      <i/>
      <sz val="12"/>
      <color theme="1"/>
      <name val="Times New Roman"/>
      <family val="1"/>
    </font>
    <font>
      <b/>
      <sz val="9"/>
      <color indexed="81"/>
      <name val="Tahoma"/>
      <family val="2"/>
    </font>
    <font>
      <sz val="9"/>
      <color indexed="81"/>
      <name val="Tahoma"/>
      <family val="2"/>
    </font>
    <font>
      <i/>
      <sz val="10"/>
      <name val="Times New Roman"/>
      <family val="1"/>
    </font>
    <font>
      <sz val="10"/>
      <color rgb="FFFF0000"/>
      <name val="Times New Roman"/>
      <family val="1"/>
    </font>
    <font>
      <b/>
      <i/>
      <sz val="10"/>
      <name val="Times New Roman"/>
      <family val="1"/>
    </font>
    <font>
      <sz val="10"/>
      <color theme="8"/>
      <name val="Times New Roman"/>
      <family val="1"/>
    </font>
    <font>
      <sz val="10"/>
      <color theme="1"/>
      <name val="Arial"/>
      <family val="2"/>
    </font>
    <font>
      <sz val="10"/>
      <color rgb="FF000000"/>
      <name val="Times New Roman"/>
      <family val="1"/>
    </font>
    <font>
      <b/>
      <sz val="10"/>
      <color rgb="FF000000"/>
      <name val="Times New Roman"/>
      <family val="1"/>
    </font>
    <font>
      <i/>
      <sz val="10"/>
      <color rgb="FF000000"/>
      <name val="Times New Roman"/>
      <family val="1"/>
    </font>
    <font>
      <sz val="10"/>
      <color rgb="FF00B050"/>
      <name val="Times New Roman"/>
      <family val="1"/>
    </font>
    <font>
      <sz val="11"/>
      <name val="Calibri"/>
      <family val="2"/>
    </font>
    <font>
      <sz val="11"/>
      <color theme="1"/>
      <name val="Calibri"/>
      <family val="2"/>
    </font>
    <font>
      <sz val="10"/>
      <name val="Arial Narrow"/>
      <family val="2"/>
    </font>
    <font>
      <b/>
      <sz val="8"/>
      <name val="Arial Narrow"/>
      <family val="2"/>
    </font>
    <font>
      <sz val="9"/>
      <name val="Arial Narrow"/>
      <family val="2"/>
    </font>
    <font>
      <b/>
      <sz val="12"/>
      <name val="Arial Narrow"/>
      <family val="2"/>
    </font>
    <font>
      <b/>
      <sz val="9"/>
      <name val="Times New Roman"/>
      <family val="1"/>
    </font>
    <font>
      <sz val="9"/>
      <name val="Times New Roman"/>
      <family val="1"/>
    </font>
    <font>
      <b/>
      <sz val="8"/>
      <name val="Times New Roman"/>
      <family val="1"/>
    </font>
    <font>
      <sz val="8"/>
      <name val="Arial Narrow"/>
      <family val="2"/>
    </font>
    <font>
      <sz val="8"/>
      <color theme="1"/>
      <name val="Times New Roman"/>
      <family val="1"/>
    </font>
    <font>
      <b/>
      <u/>
      <sz val="8"/>
      <color indexed="8"/>
      <name val="Times New Roman"/>
      <family val="1"/>
    </font>
    <font>
      <sz val="8"/>
      <color indexed="8"/>
      <name val="Times New Roman"/>
      <family val="1"/>
    </font>
    <font>
      <b/>
      <sz val="11"/>
      <color indexed="10"/>
      <name val="Times New Roman"/>
      <family val="1"/>
    </font>
    <font>
      <sz val="11"/>
      <color rgb="FFFF0000"/>
      <name val="Times New Roman"/>
      <family val="1"/>
    </font>
    <font>
      <sz val="10"/>
      <color theme="0" tint="-0.499984740745262"/>
      <name val="Times New Roman"/>
      <family val="1"/>
    </font>
    <font>
      <sz val="8"/>
      <color indexed="81"/>
      <name val="Tahoma"/>
      <family val="2"/>
    </font>
  </fonts>
  <fills count="14">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C000"/>
        <bgColor indexed="64"/>
      </patternFill>
    </fill>
    <fill>
      <patternFill patternType="solid">
        <fgColor theme="9" tint="0.39997558519241921"/>
        <bgColor indexed="64"/>
      </patternFill>
    </fill>
    <fill>
      <patternFill patternType="solid">
        <fgColor rgb="FFFFFF00"/>
        <bgColor indexed="64"/>
      </patternFill>
    </fill>
    <fill>
      <patternFill patternType="solid">
        <fgColor rgb="FFFFFFFF"/>
        <bgColor rgb="FFFFFFFF"/>
      </patternFill>
    </fill>
    <fill>
      <patternFill patternType="solid">
        <fgColor indexed="9"/>
        <bgColor indexed="64"/>
      </patternFill>
    </fill>
    <fill>
      <patternFill patternType="solid">
        <fgColor theme="0" tint="-4.9989318521683403E-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auto="1"/>
      </left>
      <right style="hair">
        <color auto="1"/>
      </right>
      <top style="medium">
        <color indexed="64"/>
      </top>
      <bottom style="hair">
        <color auto="1"/>
      </bottom>
      <diagonal/>
    </border>
    <border>
      <left style="hair">
        <color auto="1"/>
      </left>
      <right/>
      <top style="medium">
        <color indexed="64"/>
      </top>
      <bottom style="thin">
        <color auto="1"/>
      </bottom>
      <diagonal/>
    </border>
    <border>
      <left/>
      <right style="thin">
        <color indexed="64"/>
      </right>
      <top style="medium">
        <color indexed="64"/>
      </top>
      <bottom/>
      <diagonal/>
    </border>
    <border>
      <left style="thin">
        <color auto="1"/>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auto="1"/>
      </left>
      <right style="hair">
        <color auto="1"/>
      </right>
      <top style="hair">
        <color auto="1"/>
      </top>
      <bottom style="medium">
        <color indexed="64"/>
      </bottom>
      <diagonal/>
    </border>
    <border>
      <left style="hair">
        <color auto="1"/>
      </left>
      <right/>
      <top style="hair">
        <color auto="1"/>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31" fillId="0" borderId="0" applyFont="0" applyFill="0" applyBorder="0" applyAlignment="0" applyProtection="0"/>
  </cellStyleXfs>
  <cellXfs count="1154">
    <xf numFmtId="0" fontId="0" fillId="0" borderId="0" xfId="0"/>
    <xf numFmtId="0" fontId="0" fillId="3" borderId="0" xfId="0" applyFill="1" applyProtection="1"/>
    <xf numFmtId="0" fontId="1" fillId="2" borderId="1"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0" fillId="0" borderId="0" xfId="0" applyBorder="1" applyAlignment="1" applyProtection="1"/>
    <xf numFmtId="0" fontId="0" fillId="0" borderId="0" xfId="0" applyProtection="1"/>
    <xf numFmtId="0" fontId="0" fillId="0" borderId="0" xfId="0" applyBorder="1" applyAlignment="1" applyProtection="1">
      <alignment horizontal="center" vertical="center"/>
    </xf>
    <xf numFmtId="0" fontId="0" fillId="0" borderId="0" xfId="0" applyAlignment="1" applyProtection="1">
      <alignment horizontal="right"/>
    </xf>
    <xf numFmtId="0" fontId="0" fillId="0" borderId="10" xfId="0" applyBorder="1" applyAlignment="1" applyProtection="1"/>
    <xf numFmtId="0" fontId="0" fillId="0" borderId="10" xfId="0" applyBorder="1" applyProtection="1"/>
    <xf numFmtId="0" fontId="1" fillId="2" borderId="12" xfId="0" applyFont="1" applyFill="1" applyBorder="1" applyAlignment="1" applyProtection="1">
      <alignment horizontal="center" vertical="center"/>
    </xf>
    <xf numFmtId="0" fontId="1" fillId="2" borderId="0" xfId="0" applyFont="1" applyFill="1" applyProtection="1"/>
    <xf numFmtId="0" fontId="1" fillId="2" borderId="10" xfId="0" applyFont="1" applyFill="1" applyBorder="1" applyAlignment="1" applyProtection="1">
      <alignment horizontal="center" vertical="center" wrapText="1"/>
    </xf>
    <xf numFmtId="0" fontId="0" fillId="0" borderId="1" xfId="0" applyBorder="1" applyProtection="1"/>
    <xf numFmtId="0" fontId="7" fillId="2"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wrapText="1"/>
    </xf>
    <xf numFmtId="1" fontId="0" fillId="0" borderId="9" xfId="0" applyNumberFormat="1" applyBorder="1" applyAlignment="1" applyProtection="1">
      <alignment horizontal="center" vertical="center"/>
    </xf>
    <xf numFmtId="1" fontId="0" fillId="0" borderId="0" xfId="0" applyNumberFormat="1" applyBorder="1" applyAlignment="1" applyProtection="1">
      <alignment horizontal="center" vertical="center"/>
    </xf>
    <xf numFmtId="0" fontId="3" fillId="0" borderId="1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xf>
    <xf numFmtId="0" fontId="11" fillId="0" borderId="14" xfId="0" applyFont="1" applyBorder="1" applyAlignment="1" applyProtection="1">
      <alignment horizontal="justify" vertical="top" wrapText="1"/>
    </xf>
    <xf numFmtId="0" fontId="11" fillId="0" borderId="15" xfId="0" applyFont="1" applyBorder="1" applyAlignment="1" applyProtection="1">
      <alignment horizontal="justify" wrapText="1"/>
    </xf>
    <xf numFmtId="0" fontId="11" fillId="0" borderId="15" xfId="0" applyFont="1" applyBorder="1" applyAlignment="1" applyProtection="1">
      <alignment horizontal="justify"/>
    </xf>
    <xf numFmtId="0" fontId="0" fillId="0" borderId="8" xfId="0" applyBorder="1" applyProtection="1"/>
    <xf numFmtId="0" fontId="0" fillId="0" borderId="0" xfId="0" applyBorder="1" applyProtection="1"/>
    <xf numFmtId="0" fontId="11" fillId="0" borderId="19" xfId="0" applyFont="1" applyBorder="1" applyAlignment="1" applyProtection="1">
      <alignment horizontal="justify" wrapText="1"/>
    </xf>
    <xf numFmtId="0" fontId="3" fillId="0" borderId="20" xfId="0" applyFont="1" applyBorder="1" applyAlignment="1" applyProtection="1">
      <alignment horizontal="center" vertical="center" wrapText="1"/>
      <protection locked="0"/>
    </xf>
    <xf numFmtId="0" fontId="18" fillId="0" borderId="4" xfId="0" applyFont="1" applyBorder="1" applyAlignment="1" applyProtection="1">
      <alignment horizontal="left" vertical="top"/>
    </xf>
    <xf numFmtId="0" fontId="18" fillId="0" borderId="2" xfId="0" applyFont="1" applyBorder="1" applyAlignment="1" applyProtection="1">
      <alignment horizontal="left" vertical="top"/>
    </xf>
    <xf numFmtId="0" fontId="18" fillId="0" borderId="7" xfId="0" applyFont="1" applyBorder="1" applyAlignment="1" applyProtection="1">
      <alignment horizontal="left" vertical="top"/>
    </xf>
    <xf numFmtId="0" fontId="8" fillId="0" borderId="1" xfId="0" applyFont="1" applyBorder="1" applyAlignment="1" applyProtection="1">
      <alignment horizontal="center" vertical="center" wrapText="1"/>
    </xf>
    <xf numFmtId="0" fontId="9"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0" fillId="3" borderId="8" xfId="0" applyFill="1" applyBorder="1" applyProtection="1"/>
    <xf numFmtId="0" fontId="0" fillId="0" borderId="0" xfId="0" applyProtection="1">
      <protection locked="0"/>
    </xf>
    <xf numFmtId="0" fontId="0" fillId="0" borderId="0" xfId="0" applyBorder="1" applyProtection="1">
      <protection locked="0"/>
    </xf>
    <xf numFmtId="1" fontId="0" fillId="0" borderId="9" xfId="0" applyNumberFormat="1" applyBorder="1" applyAlignment="1" applyProtection="1">
      <alignment horizontal="center" vertical="center"/>
    </xf>
    <xf numFmtId="0" fontId="28" fillId="0" borderId="0" xfId="0" applyFont="1" applyProtection="1"/>
    <xf numFmtId="0" fontId="29" fillId="0" borderId="16" xfId="0" applyFont="1" applyBorder="1" applyAlignment="1" applyProtection="1">
      <alignment horizontal="center" vertical="center" wrapText="1"/>
      <protection locked="0"/>
    </xf>
    <xf numFmtId="1" fontId="28" fillId="0" borderId="0" xfId="0" applyNumberFormat="1" applyFont="1" applyBorder="1" applyAlignment="1" applyProtection="1">
      <alignment horizontal="center" vertical="center"/>
    </xf>
    <xf numFmtId="0" fontId="28" fillId="0" borderId="0" xfId="0" applyFont="1" applyProtection="1">
      <protection locked="0"/>
    </xf>
    <xf numFmtId="0" fontId="28" fillId="0" borderId="0" xfId="0" applyFont="1" applyBorder="1" applyProtection="1"/>
    <xf numFmtId="0" fontId="28" fillId="0" borderId="0" xfId="0" applyFont="1" applyBorder="1" applyProtection="1">
      <protection locked="0"/>
    </xf>
    <xf numFmtId="0" fontId="28" fillId="0" borderId="0" xfId="0" applyFont="1" applyAlignment="1" applyProtection="1">
      <alignment vertical="center"/>
    </xf>
    <xf numFmtId="0" fontId="29" fillId="0" borderId="0" xfId="0" applyFont="1" applyProtection="1"/>
    <xf numFmtId="0" fontId="29" fillId="0" borderId="10" xfId="0" applyFont="1" applyBorder="1" applyProtection="1"/>
    <xf numFmtId="0" fontId="29" fillId="0" borderId="1" xfId="0" applyFont="1" applyBorder="1" applyProtection="1"/>
    <xf numFmtId="0" fontId="28" fillId="0" borderId="14" xfId="0" applyFont="1" applyBorder="1" applyAlignment="1" applyProtection="1">
      <alignment horizontal="justify" vertical="center" wrapText="1"/>
    </xf>
    <xf numFmtId="0" fontId="28" fillId="0" borderId="15" xfId="0" applyFont="1" applyBorder="1" applyAlignment="1" applyProtection="1">
      <alignment horizontal="justify" vertical="center" wrapText="1"/>
    </xf>
    <xf numFmtId="0" fontId="28" fillId="0" borderId="15" xfId="0" applyFont="1" applyBorder="1" applyAlignment="1" applyProtection="1">
      <alignment horizontal="justify" vertical="center"/>
    </xf>
    <xf numFmtId="0" fontId="28" fillId="0" borderId="19" xfId="0" applyFont="1" applyBorder="1" applyAlignment="1" applyProtection="1">
      <alignment horizontal="justify" vertical="center" wrapText="1"/>
    </xf>
    <xf numFmtId="0" fontId="18" fillId="0" borderId="1" xfId="0" applyFont="1" applyBorder="1" applyAlignment="1" applyProtection="1">
      <alignment vertical="center"/>
    </xf>
    <xf numFmtId="0" fontId="18" fillId="0" borderId="1" xfId="0" applyFont="1" applyBorder="1" applyAlignment="1" applyProtection="1">
      <alignment horizontal="left" vertical="center"/>
    </xf>
    <xf numFmtId="0" fontId="28" fillId="3" borderId="1" xfId="0" applyFont="1" applyFill="1" applyBorder="1" applyAlignment="1" applyProtection="1">
      <alignment horizontal="center" vertical="center"/>
    </xf>
    <xf numFmtId="0" fontId="29" fillId="3" borderId="1" xfId="0" applyFont="1" applyFill="1" applyBorder="1" applyAlignment="1" applyProtection="1">
      <alignment vertical="center"/>
    </xf>
    <xf numFmtId="0" fontId="29" fillId="0" borderId="0" xfId="0" applyFont="1" applyAlignment="1" applyProtection="1">
      <alignment vertical="center"/>
    </xf>
    <xf numFmtId="0" fontId="29" fillId="0" borderId="0" xfId="0" applyFont="1" applyAlignment="1" applyProtection="1">
      <alignment horizontal="center" vertical="center"/>
    </xf>
    <xf numFmtId="0" fontId="18" fillId="0" borderId="0" xfId="0" applyFont="1" applyBorder="1" applyAlignment="1" applyProtection="1">
      <alignment vertical="center" wrapText="1"/>
    </xf>
    <xf numFmtId="0" fontId="28" fillId="0" borderId="0" xfId="0" applyFont="1" applyBorder="1" applyAlignment="1" applyProtection="1">
      <protection locked="0"/>
    </xf>
    <xf numFmtId="0" fontId="29" fillId="3" borderId="17" xfId="0" applyFont="1" applyFill="1" applyBorder="1" applyAlignment="1" applyProtection="1">
      <alignment vertical="center"/>
    </xf>
    <xf numFmtId="0" fontId="29" fillId="3" borderId="18" xfId="0" applyFont="1" applyFill="1" applyBorder="1" applyAlignment="1" applyProtection="1">
      <alignment vertical="center"/>
    </xf>
    <xf numFmtId="0" fontId="29" fillId="9" borderId="1" xfId="0" applyFont="1" applyFill="1" applyBorder="1" applyAlignment="1" applyProtection="1">
      <alignment horizontal="center" vertical="center" wrapText="1"/>
    </xf>
    <xf numFmtId="0" fontId="18" fillId="6" borderId="1" xfId="0" applyFont="1" applyFill="1" applyBorder="1" applyAlignment="1" applyProtection="1">
      <alignment horizontal="center" vertical="center"/>
    </xf>
    <xf numFmtId="0" fontId="29" fillId="9" borderId="10" xfId="0" applyFont="1" applyFill="1" applyBorder="1" applyAlignment="1" applyProtection="1"/>
    <xf numFmtId="0" fontId="29" fillId="9" borderId="10" xfId="0" applyFont="1" applyFill="1" applyBorder="1" applyProtection="1"/>
    <xf numFmtId="0" fontId="29" fillId="9" borderId="1" xfId="0" applyFont="1" applyFill="1" applyBorder="1" applyProtection="1"/>
    <xf numFmtId="0" fontId="29" fillId="5" borderId="12" xfId="0" applyFont="1" applyFill="1" applyBorder="1" applyAlignment="1" applyProtection="1">
      <alignment horizontal="center" vertical="center"/>
    </xf>
    <xf numFmtId="0" fontId="29" fillId="5" borderId="0" xfId="0" applyFont="1" applyFill="1" applyProtection="1"/>
    <xf numFmtId="0" fontId="29" fillId="7" borderId="1" xfId="0" applyFont="1" applyFill="1" applyBorder="1" applyAlignment="1" applyProtection="1">
      <alignment horizontal="center" vertical="center" wrapText="1"/>
    </xf>
    <xf numFmtId="0" fontId="29" fillId="7" borderId="1" xfId="0" applyFont="1" applyFill="1" applyBorder="1" applyAlignment="1" applyProtection="1">
      <alignment horizontal="center" vertical="center"/>
    </xf>
    <xf numFmtId="0" fontId="29" fillId="4" borderId="3" xfId="0" applyFont="1" applyFill="1" applyBorder="1" applyAlignment="1" applyProtection="1">
      <alignment horizontal="center" vertical="center"/>
    </xf>
    <xf numFmtId="0" fontId="29" fillId="4" borderId="1" xfId="0" applyFont="1" applyFill="1" applyBorder="1" applyAlignment="1" applyProtection="1">
      <alignment horizontal="center" vertical="center"/>
    </xf>
    <xf numFmtId="0" fontId="18" fillId="9" borderId="1" xfId="0" applyFont="1" applyFill="1" applyBorder="1" applyAlignment="1" applyProtection="1">
      <alignment horizontal="center" vertical="center"/>
    </xf>
    <xf numFmtId="1" fontId="28" fillId="0" borderId="9" xfId="0" applyNumberFormat="1" applyFont="1" applyBorder="1" applyAlignment="1" applyProtection="1">
      <alignment horizontal="center" vertical="center"/>
    </xf>
    <xf numFmtId="0" fontId="29" fillId="3" borderId="18" xfId="0" applyFont="1" applyFill="1" applyBorder="1" applyAlignment="1" applyProtection="1">
      <alignment horizontal="center" vertical="center"/>
    </xf>
    <xf numFmtId="0" fontId="29" fillId="3" borderId="1" xfId="0" applyFont="1" applyFill="1" applyBorder="1" applyAlignment="1" applyProtection="1">
      <alignment horizontal="center" vertical="center"/>
    </xf>
    <xf numFmtId="0" fontId="29" fillId="4" borderId="1" xfId="0" applyFont="1" applyFill="1" applyBorder="1" applyAlignment="1" applyProtection="1">
      <alignment horizontal="center" vertical="center" wrapText="1"/>
    </xf>
    <xf numFmtId="0" fontId="29" fillId="9" borderId="13" xfId="0" applyFont="1" applyFill="1" applyBorder="1" applyAlignment="1" applyProtection="1">
      <alignment horizontal="center" vertical="center" wrapText="1"/>
    </xf>
    <xf numFmtId="0" fontId="29" fillId="4" borderId="13" xfId="0" applyFont="1" applyFill="1" applyBorder="1" applyAlignment="1" applyProtection="1">
      <alignment horizontal="center" vertical="center"/>
    </xf>
    <xf numFmtId="0" fontId="29" fillId="5" borderId="12" xfId="0" applyFont="1" applyFill="1" applyBorder="1" applyAlignment="1" applyProtection="1">
      <alignment horizontal="center" vertical="center" wrapText="1"/>
    </xf>
    <xf numFmtId="0" fontId="29" fillId="5" borderId="10" xfId="0" applyFont="1" applyFill="1" applyBorder="1" applyAlignment="1" applyProtection="1">
      <alignment horizontal="center" vertical="center" wrapText="1"/>
    </xf>
    <xf numFmtId="0" fontId="29" fillId="9" borderId="1" xfId="0" applyFont="1" applyFill="1" applyBorder="1" applyAlignment="1" applyProtection="1">
      <alignment horizontal="center" vertical="center"/>
    </xf>
    <xf numFmtId="0" fontId="18" fillId="0" borderId="1" xfId="0" applyFont="1" applyBorder="1" applyAlignment="1" applyProtection="1">
      <alignment horizontal="center" vertical="center" wrapText="1"/>
    </xf>
    <xf numFmtId="0" fontId="29" fillId="6" borderId="1" xfId="0" applyFont="1" applyFill="1" applyBorder="1" applyAlignment="1" applyProtection="1">
      <alignment horizontal="center" vertical="center"/>
    </xf>
    <xf numFmtId="0" fontId="29" fillId="10" borderId="18" xfId="0" applyFont="1" applyFill="1" applyBorder="1" applyAlignment="1" applyProtection="1">
      <alignment horizontal="center" vertical="center"/>
    </xf>
    <xf numFmtId="0" fontId="29" fillId="9" borderId="10" xfId="0" applyFont="1" applyFill="1" applyBorder="1" applyAlignment="1" applyProtection="1">
      <alignment vertical="center"/>
    </xf>
    <xf numFmtId="0" fontId="29" fillId="0" borderId="10" xfId="0" applyFont="1" applyBorder="1" applyAlignment="1" applyProtection="1">
      <alignment vertical="center"/>
    </xf>
    <xf numFmtId="0" fontId="29" fillId="5" borderId="0" xfId="0" applyFont="1" applyFill="1" applyAlignment="1" applyProtection="1">
      <alignment vertical="center"/>
    </xf>
    <xf numFmtId="0" fontId="29" fillId="9" borderId="1" xfId="0" applyFont="1" applyFill="1" applyBorder="1" applyAlignment="1" applyProtection="1">
      <alignment vertical="center"/>
    </xf>
    <xf numFmtId="0" fontId="29" fillId="0" borderId="1" xfId="0" applyFont="1" applyBorder="1" applyAlignment="1" applyProtection="1">
      <alignment vertical="center"/>
    </xf>
    <xf numFmtId="0" fontId="28" fillId="0" borderId="0" xfId="0" applyFont="1" applyAlignment="1" applyProtection="1">
      <alignment vertical="center"/>
      <protection locked="0"/>
    </xf>
    <xf numFmtId="0" fontId="28" fillId="0" borderId="0" xfId="0" applyFont="1" applyBorder="1" applyAlignment="1" applyProtection="1">
      <alignment vertical="center"/>
    </xf>
    <xf numFmtId="0" fontId="28" fillId="0" borderId="0" xfId="0" applyFont="1" applyBorder="1" applyAlignment="1" applyProtection="1">
      <alignment vertical="center"/>
      <protection locked="0"/>
    </xf>
    <xf numFmtId="0" fontId="28" fillId="3" borderId="0" xfId="0" applyFont="1" applyFill="1" applyProtection="1"/>
    <xf numFmtId="0" fontId="28" fillId="3" borderId="0" xfId="0" applyFont="1" applyFill="1" applyAlignment="1" applyProtection="1">
      <alignment vertical="center"/>
    </xf>
    <xf numFmtId="0" fontId="29" fillId="0" borderId="10" xfId="0" applyFont="1" applyBorder="1" applyAlignment="1" applyProtection="1"/>
    <xf numFmtId="0" fontId="18" fillId="4" borderId="12" xfId="0" applyFont="1" applyFill="1" applyBorder="1" applyAlignment="1" applyProtection="1">
      <alignment horizontal="center" vertical="center"/>
    </xf>
    <xf numFmtId="0" fontId="18" fillId="2" borderId="0" xfId="0" applyFont="1" applyFill="1" applyProtection="1"/>
    <xf numFmtId="0" fontId="37" fillId="2" borderId="0" xfId="0" applyFont="1" applyFill="1" applyProtection="1"/>
    <xf numFmtId="0" fontId="37" fillId="2" borderId="10" xfId="0" applyFont="1" applyFill="1" applyBorder="1" applyAlignment="1" applyProtection="1">
      <alignment horizontal="center" vertical="center" wrapText="1"/>
    </xf>
    <xf numFmtId="0" fontId="37" fillId="2" borderId="1" xfId="0" applyFont="1" applyFill="1" applyBorder="1" applyAlignment="1" applyProtection="1">
      <alignment horizontal="center" vertical="center" wrapText="1"/>
    </xf>
    <xf numFmtId="0" fontId="37" fillId="2" borderId="1" xfId="0" applyFont="1" applyFill="1" applyBorder="1" applyAlignment="1" applyProtection="1">
      <alignment horizontal="center" vertical="center"/>
    </xf>
    <xf numFmtId="0" fontId="18" fillId="4" borderId="1" xfId="0" applyFont="1" applyFill="1" applyBorder="1" applyAlignment="1" applyProtection="1">
      <alignment horizontal="center" vertical="center"/>
    </xf>
    <xf numFmtId="0" fontId="42" fillId="0" borderId="14" xfId="0" applyFont="1" applyBorder="1" applyAlignment="1" applyProtection="1">
      <alignment horizontal="justify" vertical="center" wrapText="1"/>
    </xf>
    <xf numFmtId="1" fontId="42" fillId="0" borderId="9" xfId="0" applyNumberFormat="1" applyFont="1" applyBorder="1" applyAlignment="1" applyProtection="1">
      <alignment horizontal="center" vertical="center"/>
    </xf>
    <xf numFmtId="0" fontId="42" fillId="0" borderId="15" xfId="0" applyFont="1" applyBorder="1" applyAlignment="1" applyProtection="1">
      <alignment horizontal="justify" vertical="center" wrapText="1"/>
    </xf>
    <xf numFmtId="1" fontId="42" fillId="0" borderId="0" xfId="0" applyNumberFormat="1" applyFont="1" applyBorder="1" applyAlignment="1" applyProtection="1">
      <alignment horizontal="center" vertical="center"/>
    </xf>
    <xf numFmtId="0" fontId="42" fillId="0" borderId="15" xfId="0" applyFont="1" applyBorder="1" applyAlignment="1" applyProtection="1">
      <alignment horizontal="justify" vertical="center"/>
    </xf>
    <xf numFmtId="0" fontId="42" fillId="0" borderId="19" xfId="0" applyFont="1" applyBorder="1" applyAlignment="1" applyProtection="1">
      <alignment horizontal="justify" vertical="center" wrapText="1"/>
    </xf>
    <xf numFmtId="0" fontId="36" fillId="0" borderId="16" xfId="0" applyFont="1" applyBorder="1" applyAlignment="1" applyProtection="1">
      <alignment horizontal="center" vertical="center" wrapText="1"/>
      <protection locked="0"/>
    </xf>
    <xf numFmtId="0" fontId="18" fillId="0" borderId="9" xfId="0" applyFont="1" applyBorder="1" applyAlignment="1" applyProtection="1">
      <alignment vertical="center"/>
    </xf>
    <xf numFmtId="0" fontId="18" fillId="0" borderId="1" xfId="0" applyFont="1" applyBorder="1" applyAlignment="1" applyProtection="1">
      <alignment horizontal="left" vertical="top"/>
    </xf>
    <xf numFmtId="0" fontId="19" fillId="0" borderId="17" xfId="0" applyFont="1" applyBorder="1" applyAlignment="1" applyProtection="1">
      <protection locked="0"/>
    </xf>
    <xf numFmtId="0" fontId="28" fillId="0" borderId="17" xfId="0" applyFont="1" applyBorder="1" applyAlignment="1" applyProtection="1">
      <protection locked="0"/>
    </xf>
    <xf numFmtId="0" fontId="38" fillId="0" borderId="1" xfId="0" applyFont="1" applyBorder="1" applyAlignment="1" applyProtection="1">
      <alignment horizontal="left" vertical="top"/>
    </xf>
    <xf numFmtId="0" fontId="19" fillId="0" borderId="11" xfId="0" applyFont="1" applyBorder="1" applyAlignment="1" applyProtection="1">
      <protection locked="0"/>
    </xf>
    <xf numFmtId="0" fontId="28" fillId="0" borderId="11" xfId="0" applyFont="1" applyBorder="1" applyAlignment="1" applyProtection="1">
      <protection locked="0"/>
    </xf>
    <xf numFmtId="0" fontId="46" fillId="0" borderId="14" xfId="0" applyFont="1" applyBorder="1" applyAlignment="1" applyProtection="1">
      <alignment horizontal="justify" vertical="center" wrapText="1"/>
    </xf>
    <xf numFmtId="0" fontId="52" fillId="0" borderId="16" xfId="0" applyFont="1" applyBorder="1" applyAlignment="1" applyProtection="1">
      <alignment horizontal="center" vertical="center" wrapText="1"/>
      <protection locked="0"/>
    </xf>
    <xf numFmtId="0" fontId="46" fillId="0" borderId="15" xfId="0" applyFont="1" applyBorder="1" applyAlignment="1" applyProtection="1">
      <alignment horizontal="justify" vertical="center" wrapText="1"/>
    </xf>
    <xf numFmtId="0" fontId="46" fillId="0" borderId="15" xfId="0" applyFont="1" applyBorder="1" applyAlignment="1" applyProtection="1">
      <alignment horizontal="justify" vertical="center"/>
    </xf>
    <xf numFmtId="0" fontId="46" fillId="0" borderId="19" xfId="0" applyFont="1" applyBorder="1" applyAlignment="1" applyProtection="1">
      <alignment horizontal="justify" vertical="center" wrapText="1"/>
    </xf>
    <xf numFmtId="0" fontId="29" fillId="3" borderId="13" xfId="0" applyFont="1" applyFill="1" applyBorder="1" applyAlignment="1" applyProtection="1">
      <alignment vertical="center"/>
    </xf>
    <xf numFmtId="0" fontId="29" fillId="3" borderId="9" xfId="0" applyFont="1" applyFill="1" applyBorder="1" applyAlignment="1" applyProtection="1">
      <alignment vertical="center"/>
    </xf>
    <xf numFmtId="0" fontId="29" fillId="3" borderId="5" xfId="0" applyFont="1" applyFill="1" applyBorder="1" applyAlignment="1" applyProtection="1">
      <alignment vertical="center"/>
    </xf>
    <xf numFmtId="0" fontId="28" fillId="3" borderId="13" xfId="0" applyFont="1" applyFill="1" applyBorder="1" applyAlignment="1" applyProtection="1">
      <alignment horizontal="center" vertical="center"/>
    </xf>
    <xf numFmtId="0" fontId="29" fillId="4" borderId="4" xfId="0" applyFont="1" applyFill="1" applyBorder="1" applyAlignment="1" applyProtection="1">
      <alignment horizontal="center" vertical="center"/>
    </xf>
    <xf numFmtId="0" fontId="29" fillId="5" borderId="0" xfId="0" applyFont="1" applyFill="1" applyBorder="1" applyProtection="1"/>
    <xf numFmtId="0" fontId="29" fillId="9" borderId="13" xfId="0" applyFont="1" applyFill="1" applyBorder="1" applyProtection="1"/>
    <xf numFmtId="0" fontId="29" fillId="0" borderId="13" xfId="0" applyFont="1" applyBorder="1" applyProtection="1"/>
    <xf numFmtId="0" fontId="29" fillId="7" borderId="13" xfId="0" applyFont="1" applyFill="1" applyBorder="1" applyAlignment="1" applyProtection="1">
      <alignment horizontal="center" vertical="center" wrapText="1"/>
    </xf>
    <xf numFmtId="0" fontId="29" fillId="7" borderId="13" xfId="0" applyFont="1" applyFill="1" applyBorder="1" applyAlignment="1" applyProtection="1">
      <alignment horizontal="center" vertical="center"/>
    </xf>
    <xf numFmtId="0" fontId="29" fillId="9" borderId="13" xfId="0" applyFont="1" applyFill="1" applyBorder="1" applyAlignment="1" applyProtection="1">
      <alignment horizontal="center" vertical="center"/>
    </xf>
    <xf numFmtId="0" fontId="29" fillId="9" borderId="4" xfId="0" applyFont="1" applyFill="1" applyBorder="1" applyAlignment="1" applyProtection="1">
      <alignment horizontal="center" vertical="center"/>
    </xf>
    <xf numFmtId="0" fontId="18" fillId="6" borderId="13" xfId="0" applyFont="1" applyFill="1" applyBorder="1" applyAlignment="1" applyProtection="1">
      <alignment horizontal="center" vertical="center"/>
    </xf>
    <xf numFmtId="0" fontId="18" fillId="9" borderId="30" xfId="0" applyFont="1" applyFill="1" applyBorder="1" applyAlignment="1" applyProtection="1">
      <alignment horizontal="center" vertical="center"/>
    </xf>
    <xf numFmtId="0" fontId="19" fillId="0" borderId="46" xfId="0" applyFont="1" applyBorder="1" applyAlignment="1" applyProtection="1">
      <alignment horizontal="justify" vertical="center" wrapText="1"/>
    </xf>
    <xf numFmtId="0" fontId="18" fillId="0" borderId="47" xfId="0" applyFont="1" applyBorder="1" applyAlignment="1" applyProtection="1">
      <alignment horizontal="center" vertical="center" wrapText="1"/>
      <protection locked="0"/>
    </xf>
    <xf numFmtId="1" fontId="28" fillId="0" borderId="39" xfId="0" applyNumberFormat="1" applyFont="1" applyBorder="1" applyAlignment="1" applyProtection="1">
      <alignment horizontal="center" vertical="center"/>
    </xf>
    <xf numFmtId="0" fontId="19" fillId="0" borderId="15" xfId="0" applyFont="1" applyBorder="1" applyAlignment="1" applyProtection="1">
      <alignment horizontal="justify" vertical="center" wrapText="1"/>
    </xf>
    <xf numFmtId="0" fontId="18" fillId="0" borderId="16" xfId="0" applyFont="1" applyBorder="1" applyAlignment="1" applyProtection="1">
      <alignment horizontal="center" vertical="center" wrapText="1"/>
      <protection locked="0"/>
    </xf>
    <xf numFmtId="0" fontId="19" fillId="0" borderId="15" xfId="0" applyFont="1" applyBorder="1" applyAlignment="1" applyProtection="1">
      <alignment horizontal="justify" vertical="center"/>
    </xf>
    <xf numFmtId="0" fontId="18" fillId="0" borderId="16" xfId="0" applyFont="1" applyFill="1" applyBorder="1" applyAlignment="1" applyProtection="1">
      <alignment horizontal="center" vertical="center" wrapText="1"/>
      <protection locked="0"/>
    </xf>
    <xf numFmtId="0" fontId="19" fillId="0" borderId="19" xfId="0" applyFont="1" applyBorder="1" applyAlignment="1" applyProtection="1">
      <alignment horizontal="justify" vertical="center" wrapText="1"/>
    </xf>
    <xf numFmtId="0" fontId="19" fillId="3" borderId="14" xfId="0" applyFont="1" applyFill="1" applyBorder="1" applyAlignment="1" applyProtection="1">
      <alignment horizontal="justify" vertical="center" wrapText="1"/>
    </xf>
    <xf numFmtId="0" fontId="18" fillId="3" borderId="16" xfId="0" applyFont="1" applyFill="1" applyBorder="1" applyAlignment="1" applyProtection="1">
      <alignment horizontal="center" vertical="center" wrapText="1"/>
      <protection locked="0"/>
    </xf>
    <xf numFmtId="0" fontId="19" fillId="3" borderId="15" xfId="0" applyFont="1" applyFill="1" applyBorder="1" applyAlignment="1" applyProtection="1">
      <alignment horizontal="justify" vertical="center" wrapText="1"/>
    </xf>
    <xf numFmtId="0" fontId="19" fillId="3" borderId="15" xfId="0" applyFont="1" applyFill="1" applyBorder="1" applyAlignment="1" applyProtection="1">
      <alignment horizontal="justify" vertical="center"/>
    </xf>
    <xf numFmtId="0" fontId="19" fillId="3" borderId="19" xfId="0" applyFont="1" applyFill="1" applyBorder="1" applyAlignment="1" applyProtection="1">
      <alignment horizontal="justify" vertical="center" wrapText="1"/>
    </xf>
    <xf numFmtId="0" fontId="19" fillId="0" borderId="14" xfId="0" applyFont="1" applyBorder="1" applyAlignment="1" applyProtection="1">
      <alignment horizontal="justify" vertical="center" wrapText="1"/>
    </xf>
    <xf numFmtId="9" fontId="28" fillId="0" borderId="0" xfId="1" applyFont="1" applyProtection="1"/>
    <xf numFmtId="0" fontId="19" fillId="0" borderId="53" xfId="0" applyFont="1" applyBorder="1" applyAlignment="1" applyProtection="1">
      <alignment horizontal="justify" vertical="center" wrapText="1"/>
    </xf>
    <xf numFmtId="0" fontId="18" fillId="0" borderId="54" xfId="0" applyFont="1" applyBorder="1" applyAlignment="1" applyProtection="1">
      <alignment horizontal="center" vertical="center" wrapText="1"/>
      <protection locked="0"/>
    </xf>
    <xf numFmtId="1" fontId="28" fillId="0" borderId="55" xfId="0" applyNumberFormat="1" applyFont="1" applyBorder="1" applyAlignment="1" applyProtection="1">
      <alignment horizontal="center" vertical="center"/>
    </xf>
    <xf numFmtId="0" fontId="29" fillId="10" borderId="1" xfId="0" applyFont="1" applyFill="1" applyBorder="1" applyAlignment="1" applyProtection="1">
      <alignment horizontal="center" vertical="center"/>
    </xf>
    <xf numFmtId="9" fontId="28" fillId="0" borderId="0" xfId="1" applyFont="1" applyAlignment="1" applyProtection="1">
      <alignment vertical="center"/>
    </xf>
    <xf numFmtId="0" fontId="76" fillId="0" borderId="0" xfId="0" applyFont="1" applyFill="1" applyAlignment="1">
      <alignment vertical="center"/>
    </xf>
    <xf numFmtId="0" fontId="77" fillId="12" borderId="9" xfId="0" applyFont="1" applyFill="1" applyBorder="1" applyAlignment="1">
      <alignment vertical="center" wrapText="1"/>
    </xf>
    <xf numFmtId="0" fontId="78" fillId="0" borderId="0" xfId="0" applyFont="1" applyFill="1" applyBorder="1" applyAlignment="1">
      <alignment vertical="center"/>
    </xf>
    <xf numFmtId="0" fontId="78" fillId="0" borderId="0" xfId="0" applyFont="1" applyFill="1" applyAlignment="1">
      <alignment vertical="center"/>
    </xf>
    <xf numFmtId="0" fontId="76" fillId="0" borderId="4" xfId="0" applyFont="1" applyFill="1" applyBorder="1" applyAlignment="1">
      <alignment vertical="center"/>
    </xf>
    <xf numFmtId="0" fontId="76" fillId="0" borderId="5" xfId="0" applyFont="1" applyFill="1" applyBorder="1" applyAlignment="1">
      <alignment vertical="center"/>
    </xf>
    <xf numFmtId="0" fontId="79" fillId="12" borderId="4" xfId="0" applyFont="1" applyFill="1" applyBorder="1" applyAlignment="1">
      <alignment vertical="center" wrapText="1"/>
    </xf>
    <xf numFmtId="0" fontId="79" fillId="12" borderId="9" xfId="0" applyFont="1" applyFill="1" applyBorder="1" applyAlignment="1">
      <alignment vertical="center" wrapText="1"/>
    </xf>
    <xf numFmtId="0" fontId="79" fillId="12" borderId="5" xfId="0" applyFont="1" applyFill="1" applyBorder="1" applyAlignment="1">
      <alignment vertical="center" wrapText="1"/>
    </xf>
    <xf numFmtId="0" fontId="77" fillId="12" borderId="13" xfId="0" applyFont="1" applyFill="1" applyBorder="1" applyAlignment="1">
      <alignment vertical="center" wrapText="1"/>
    </xf>
    <xf numFmtId="0" fontId="56" fillId="0" borderId="1" xfId="0" applyFont="1" applyFill="1" applyBorder="1" applyAlignment="1">
      <alignment horizontal="center" vertical="center" wrapText="1"/>
    </xf>
    <xf numFmtId="0" fontId="56" fillId="0" borderId="1" xfId="0" applyFont="1" applyFill="1" applyBorder="1" applyAlignment="1">
      <alignment horizontal="center" vertical="center"/>
    </xf>
    <xf numFmtId="0" fontId="19" fillId="0" borderId="0" xfId="0" applyFont="1" applyFill="1" applyBorder="1" applyAlignment="1">
      <alignment horizontal="center" vertical="center"/>
    </xf>
    <xf numFmtId="0" fontId="18" fillId="0" borderId="0" xfId="0" applyFont="1" applyFill="1" applyBorder="1" applyAlignment="1">
      <alignment horizontal="left"/>
    </xf>
    <xf numFmtId="0" fontId="19" fillId="0" borderId="0" xfId="0" applyFont="1" applyFill="1" applyBorder="1" applyAlignment="1">
      <alignment horizontal="center"/>
    </xf>
    <xf numFmtId="0" fontId="19" fillId="0" borderId="11" xfId="0" applyFont="1" applyFill="1" applyBorder="1" applyAlignment="1">
      <alignment horizontal="center" vertical="center"/>
    </xf>
    <xf numFmtId="0" fontId="19" fillId="0" borderId="0" xfId="0" applyFont="1" applyFill="1" applyBorder="1" applyAlignment="1">
      <alignment vertical="center" wrapText="1"/>
    </xf>
    <xf numFmtId="0" fontId="18" fillId="0" borderId="0" xfId="0" applyFont="1" applyFill="1" applyBorder="1" applyAlignment="1">
      <alignment vertical="center"/>
    </xf>
    <xf numFmtId="0" fontId="18" fillId="0" borderId="11" xfId="0" applyFont="1" applyFill="1" applyBorder="1" applyAlignment="1">
      <alignment vertical="center"/>
    </xf>
    <xf numFmtId="0" fontId="19" fillId="0" borderId="17" xfId="0" applyFont="1" applyFill="1" applyBorder="1" applyAlignment="1">
      <alignment horizontal="center" vertical="center"/>
    </xf>
    <xf numFmtId="0" fontId="18" fillId="0" borderId="0" xfId="0" applyFont="1" applyFill="1" applyBorder="1" applyAlignment="1">
      <alignment horizontal="left" vertical="center"/>
    </xf>
    <xf numFmtId="0" fontId="19" fillId="0" borderId="0" xfId="0" applyFont="1" applyFill="1" applyBorder="1" applyAlignment="1">
      <alignment vertical="center"/>
    </xf>
    <xf numFmtId="0" fontId="19" fillId="0" borderId="17" xfId="0" applyFont="1" applyFill="1" applyBorder="1" applyAlignment="1">
      <alignment vertical="center"/>
    </xf>
    <xf numFmtId="0" fontId="17" fillId="0" borderId="0" xfId="0" applyFont="1" applyFill="1" applyBorder="1" applyAlignment="1">
      <alignment vertical="center"/>
    </xf>
    <xf numFmtId="0" fontId="17" fillId="0" borderId="0" xfId="0" applyFont="1" applyFill="1" applyAlignment="1">
      <alignment vertical="center"/>
    </xf>
    <xf numFmtId="0" fontId="80" fillId="13" borderId="27" xfId="0" applyFont="1" applyFill="1" applyBorder="1" applyAlignment="1">
      <alignment horizontal="center" vertical="center" wrapText="1"/>
    </xf>
    <xf numFmtId="0" fontId="80" fillId="13" borderId="26" xfId="0" applyFont="1" applyFill="1" applyBorder="1" applyAlignment="1">
      <alignment horizontal="center" vertical="center" wrapText="1"/>
    </xf>
    <xf numFmtId="0" fontId="80" fillId="13" borderId="32" xfId="0" applyFont="1" applyFill="1" applyBorder="1" applyAlignment="1">
      <alignment horizontal="center" vertical="center" wrapText="1"/>
    </xf>
    <xf numFmtId="0" fontId="80" fillId="13" borderId="71" xfId="0" applyFont="1" applyFill="1" applyBorder="1" applyAlignment="1">
      <alignment horizontal="center" vertical="center" wrapText="1"/>
    </xf>
    <xf numFmtId="0" fontId="82" fillId="13" borderId="27" xfId="0" applyFont="1" applyFill="1" applyBorder="1" applyAlignment="1">
      <alignment horizontal="center" vertical="center" wrapText="1"/>
    </xf>
    <xf numFmtId="0" fontId="80" fillId="13" borderId="72" xfId="0" applyFont="1" applyFill="1" applyBorder="1" applyAlignment="1">
      <alignment horizontal="center" vertical="center" wrapText="1"/>
    </xf>
    <xf numFmtId="0" fontId="17" fillId="0" borderId="4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0" fontId="17" fillId="0" borderId="1" xfId="0" applyFont="1" applyFill="1" applyBorder="1" applyAlignment="1">
      <alignment horizontal="justify" vertical="center" wrapText="1"/>
    </xf>
    <xf numFmtId="0" fontId="82" fillId="0" borderId="1" xfId="0" applyFont="1" applyFill="1" applyBorder="1" applyAlignment="1">
      <alignment horizontal="center" vertical="center" wrapText="1"/>
    </xf>
    <xf numFmtId="14" fontId="17" fillId="0" borderId="1" xfId="0" applyNumberFormat="1" applyFont="1" applyFill="1" applyBorder="1" applyAlignment="1">
      <alignment horizontal="justify" vertical="center" wrapText="1"/>
    </xf>
    <xf numFmtId="14" fontId="17" fillId="0" borderId="25" xfId="0" applyNumberFormat="1" applyFont="1" applyFill="1" applyBorder="1" applyAlignment="1">
      <alignment horizontal="justify" vertical="center" wrapText="1"/>
    </xf>
    <xf numFmtId="0" fontId="17" fillId="0" borderId="0" xfId="0" applyFont="1" applyFill="1" applyAlignment="1">
      <alignment horizontal="justify" vertical="center" wrapText="1"/>
    </xf>
    <xf numFmtId="0" fontId="82" fillId="0" borderId="41" xfId="0" applyFont="1" applyFill="1" applyBorder="1" applyAlignment="1">
      <alignment horizontal="center" vertical="center" wrapText="1"/>
    </xf>
    <xf numFmtId="0" fontId="82" fillId="0" borderId="25" xfId="0" applyFont="1" applyFill="1" applyBorder="1" applyAlignment="1">
      <alignment horizontal="center" vertical="center" wrapText="1"/>
    </xf>
    <xf numFmtId="0" fontId="83" fillId="0" borderId="0" xfId="0" applyFont="1" applyFill="1" applyBorder="1" applyAlignment="1">
      <alignment vertical="center"/>
    </xf>
    <xf numFmtId="0" fontId="83" fillId="0" borderId="0" xfId="0" applyFont="1" applyFill="1" applyAlignment="1">
      <alignment vertical="center"/>
    </xf>
    <xf numFmtId="0" fontId="17" fillId="0" borderId="41" xfId="0" applyFont="1" applyFill="1" applyBorder="1" applyAlignment="1">
      <alignment horizontal="justify" vertical="center" wrapText="1"/>
    </xf>
    <xf numFmtId="0" fontId="82" fillId="0" borderId="1" xfId="0" applyFont="1" applyFill="1" applyBorder="1" applyAlignment="1">
      <alignment horizontal="justify" vertical="center" wrapText="1"/>
    </xf>
    <xf numFmtId="0" fontId="82" fillId="0" borderId="41" xfId="0" applyFont="1" applyFill="1" applyBorder="1" applyAlignment="1">
      <alignment horizontal="justify" vertical="center" wrapText="1"/>
    </xf>
    <xf numFmtId="0" fontId="76" fillId="0" borderId="0" xfId="0" applyFont="1" applyAlignment="1">
      <alignment vertical="center"/>
    </xf>
    <xf numFmtId="0" fontId="19" fillId="0" borderId="0" xfId="0" applyFont="1" applyAlignment="1">
      <alignment horizontal="justify" vertical="center" wrapText="1"/>
    </xf>
    <xf numFmtId="0" fontId="19" fillId="0" borderId="0" xfId="0" applyFont="1" applyAlignment="1">
      <alignment horizontal="justify" vertical="center"/>
    </xf>
    <xf numFmtId="0" fontId="87" fillId="0" borderId="0" xfId="0" applyFont="1" applyAlignment="1">
      <alignment horizontal="justify" vertical="center" wrapText="1"/>
    </xf>
    <xf numFmtId="0" fontId="88" fillId="0" borderId="0" xfId="0" applyFont="1" applyAlignment="1">
      <alignment horizontal="justify" vertical="center" wrapText="1"/>
    </xf>
    <xf numFmtId="0" fontId="17" fillId="0" borderId="0" xfId="0" applyFont="1" applyAlignment="1">
      <alignment vertical="center"/>
    </xf>
    <xf numFmtId="0" fontId="83" fillId="0" borderId="0" xfId="0" applyFont="1" applyAlignment="1">
      <alignment vertical="center"/>
    </xf>
    <xf numFmtId="0" fontId="28" fillId="10" borderId="1" xfId="0" applyFont="1" applyFill="1" applyBorder="1" applyAlignment="1" applyProtection="1">
      <alignment horizontal="center" vertical="center"/>
    </xf>
    <xf numFmtId="0" fontId="46" fillId="0" borderId="14" xfId="0" applyFont="1" applyBorder="1" applyAlignment="1" applyProtection="1">
      <alignment horizontal="center" vertical="center" wrapText="1"/>
    </xf>
    <xf numFmtId="0" fontId="47" fillId="0" borderId="16" xfId="0" applyFont="1" applyBorder="1" applyAlignment="1" applyProtection="1">
      <alignment horizontal="center" vertical="center" wrapText="1"/>
      <protection locked="0"/>
    </xf>
    <xf numFmtId="0" fontId="28" fillId="0" borderId="0" xfId="0" applyFont="1" applyAlignment="1" applyProtection="1">
      <alignment horizontal="center"/>
    </xf>
    <xf numFmtId="0" fontId="46" fillId="0" borderId="15" xfId="0" applyFont="1" applyBorder="1" applyAlignment="1" applyProtection="1">
      <alignment horizontal="center" vertical="center" wrapText="1"/>
    </xf>
    <xf numFmtId="0" fontId="46" fillId="0" borderId="15" xfId="0" applyFont="1" applyBorder="1" applyAlignment="1" applyProtection="1">
      <alignment horizontal="center" vertical="center"/>
    </xf>
    <xf numFmtId="0" fontId="46" fillId="0" borderId="19" xfId="0" applyFont="1" applyBorder="1" applyAlignment="1" applyProtection="1">
      <alignment horizontal="center" vertical="center" wrapText="1"/>
    </xf>
    <xf numFmtId="0" fontId="38" fillId="0" borderId="0" xfId="0" applyFont="1" applyBorder="1" applyAlignment="1" applyProtection="1">
      <alignment vertical="center" wrapText="1"/>
    </xf>
    <xf numFmtId="0" fontId="40" fillId="0" borderId="0" xfId="0" applyFont="1" applyBorder="1" applyProtection="1"/>
    <xf numFmtId="0" fontId="40" fillId="0" borderId="0" xfId="0" applyFont="1" applyProtection="1"/>
    <xf numFmtId="0" fontId="38" fillId="0" borderId="1" xfId="0" applyFont="1" applyBorder="1" applyAlignment="1" applyProtection="1">
      <alignment horizontal="center" vertical="center" wrapText="1"/>
    </xf>
    <xf numFmtId="0" fontId="38" fillId="0" borderId="1" xfId="0" applyFont="1" applyBorder="1" applyAlignment="1" applyProtection="1">
      <alignment vertical="center"/>
    </xf>
    <xf numFmtId="0" fontId="38" fillId="0" borderId="1" xfId="0" applyFont="1" applyBorder="1" applyAlignment="1" applyProtection="1">
      <alignment horizontal="left" vertical="center"/>
    </xf>
    <xf numFmtId="0" fontId="40" fillId="0" borderId="0" xfId="0" applyFont="1" applyBorder="1" applyAlignment="1" applyProtection="1">
      <protection locked="0"/>
    </xf>
    <xf numFmtId="0" fontId="40" fillId="0" borderId="0" xfId="0" applyFont="1" applyBorder="1" applyProtection="1">
      <protection locked="0"/>
    </xf>
    <xf numFmtId="0" fontId="40" fillId="0" borderId="0" xfId="0" applyFont="1" applyProtection="1">
      <protection locked="0"/>
    </xf>
    <xf numFmtId="0" fontId="18" fillId="3" borderId="1" xfId="0" applyFont="1" applyFill="1" applyBorder="1" applyAlignment="1" applyProtection="1">
      <alignment horizontal="center" vertical="center"/>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6" xfId="0" applyBorder="1" applyAlignment="1" applyProtection="1">
      <alignment horizontal="center" vertical="center"/>
    </xf>
    <xf numFmtId="0" fontId="0" fillId="0" borderId="0" xfId="0" applyAlignment="1" applyProtection="1">
      <alignment horizontal="center" vertical="center"/>
    </xf>
    <xf numFmtId="0" fontId="22" fillId="0" borderId="10" xfId="0" applyFont="1" applyBorder="1" applyAlignment="1" applyProtection="1">
      <alignment horizontal="center" vertical="center"/>
    </xf>
    <xf numFmtId="0" fontId="22" fillId="0" borderId="1" xfId="0" applyFont="1" applyBorder="1" applyAlignment="1" applyProtection="1">
      <alignment horizontal="center" vertical="center"/>
    </xf>
    <xf numFmtId="0" fontId="24" fillId="0" borderId="1" xfId="0" applyFont="1" applyFill="1" applyBorder="1" applyAlignment="1" applyProtection="1">
      <alignment horizontal="center" vertical="center"/>
    </xf>
    <xf numFmtId="0" fontId="24" fillId="0" borderId="13" xfId="0" applyFont="1" applyFill="1" applyBorder="1" applyAlignment="1" applyProtection="1">
      <alignment horizontal="center" vertical="center"/>
    </xf>
    <xf numFmtId="0" fontId="15" fillId="0" borderId="1"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15" fillId="0" borderId="13" xfId="0" applyFont="1" applyBorder="1" applyAlignment="1" applyProtection="1">
      <alignment horizontal="center" vertical="center" textRotation="90" wrapText="1"/>
      <protection locked="0"/>
    </xf>
    <xf numFmtId="0" fontId="15" fillId="0" borderId="12" xfId="0" applyFont="1" applyBorder="1" applyAlignment="1" applyProtection="1">
      <alignment horizontal="center" vertical="center" textRotation="90" wrapText="1"/>
      <protection locked="0"/>
    </xf>
    <xf numFmtId="0" fontId="15" fillId="0" borderId="2" xfId="0" applyFont="1" applyBorder="1" applyAlignment="1" applyProtection="1">
      <alignment horizontal="center" vertical="center" wrapText="1"/>
    </xf>
    <xf numFmtId="1" fontId="26" fillId="0" borderId="6" xfId="0" applyNumberFormat="1" applyFont="1" applyBorder="1" applyAlignment="1" applyProtection="1">
      <alignment horizontal="center" vertical="center"/>
    </xf>
    <xf numFmtId="1" fontId="15" fillId="0" borderId="2" xfId="0" applyNumberFormat="1" applyFont="1" applyBorder="1" applyAlignment="1" applyProtection="1">
      <alignment horizontal="center" vertical="center" wrapText="1"/>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 fillId="2" borderId="13"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8" fillId="0" borderId="1" xfId="0" applyFont="1" applyBorder="1" applyAlignment="1" applyProtection="1">
      <alignment horizontal="center" vertical="top" wrapText="1"/>
      <protection locked="0"/>
    </xf>
    <xf numFmtId="0" fontId="8" fillId="0" borderId="13" xfId="0" applyFont="1" applyBorder="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15" fillId="0" borderId="1" xfId="0" applyFont="1" applyFill="1" applyBorder="1" applyAlignment="1" applyProtection="1">
      <alignment horizontal="center" vertical="center" wrapText="1"/>
      <protection locked="0"/>
    </xf>
    <xf numFmtId="0" fontId="15" fillId="0" borderId="13"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25" fillId="0" borderId="1" xfId="0" applyFont="1" applyBorder="1" applyAlignment="1" applyProtection="1">
      <alignment horizontal="center" vertical="center"/>
    </xf>
    <xf numFmtId="0" fontId="23" fillId="0" borderId="1" xfId="0" applyFont="1" applyFill="1" applyBorder="1" applyAlignment="1" applyProtection="1">
      <alignment horizontal="center" vertical="center"/>
    </xf>
    <xf numFmtId="0" fontId="23" fillId="0" borderId="13" xfId="0" applyFont="1" applyFill="1" applyBorder="1" applyAlignment="1" applyProtection="1">
      <alignment horizontal="center" vertical="center"/>
    </xf>
    <xf numFmtId="0" fontId="15" fillId="0" borderId="4" xfId="0" applyFont="1" applyBorder="1" applyAlignment="1" applyProtection="1">
      <alignment horizontal="center" vertical="center" wrapText="1"/>
    </xf>
    <xf numFmtId="0" fontId="15" fillId="0" borderId="7" xfId="0" applyFont="1" applyBorder="1" applyAlignment="1" applyProtection="1">
      <alignment horizontal="center" vertical="center" wrapText="1"/>
    </xf>
    <xf numFmtId="1" fontId="15" fillId="0" borderId="4" xfId="0" applyNumberFormat="1" applyFont="1" applyBorder="1" applyAlignment="1" applyProtection="1">
      <alignment horizontal="center" vertical="center" wrapText="1"/>
    </xf>
    <xf numFmtId="1" fontId="15" fillId="0" borderId="7" xfId="0" applyNumberFormat="1" applyFont="1" applyBorder="1" applyAlignment="1" applyProtection="1">
      <alignment horizontal="center" vertical="center" wrapText="1"/>
    </xf>
    <xf numFmtId="0" fontId="0" fillId="0" borderId="1" xfId="0" applyBorder="1" applyAlignment="1" applyProtection="1">
      <alignment vertical="top"/>
      <protection locked="0"/>
    </xf>
    <xf numFmtId="0" fontId="0" fillId="0" borderId="1" xfId="0" applyBorder="1" applyAlignment="1" applyProtection="1">
      <protection locked="0"/>
    </xf>
    <xf numFmtId="0" fontId="0" fillId="0" borderId="1" xfId="0" applyBorder="1" applyAlignment="1" applyProtection="1">
      <alignment horizontal="center"/>
      <protection locked="0"/>
    </xf>
    <xf numFmtId="1" fontId="26" fillId="0" borderId="5" xfId="0" applyNumberFormat="1" applyFont="1" applyBorder="1" applyAlignment="1" applyProtection="1">
      <alignment horizontal="center" vertical="center"/>
    </xf>
    <xf numFmtId="1" fontId="26" fillId="0" borderId="8" xfId="0" applyNumberFormat="1" applyFont="1" applyBorder="1" applyAlignment="1" applyProtection="1">
      <alignment horizontal="center" vertical="center"/>
    </xf>
    <xf numFmtId="0" fontId="13" fillId="3" borderId="7" xfId="0" applyFont="1" applyFill="1" applyBorder="1" applyAlignment="1" applyProtection="1">
      <protection locked="0"/>
    </xf>
    <xf numFmtId="0" fontId="11" fillId="0" borderId="11" xfId="0" applyFont="1" applyBorder="1" applyAlignment="1" applyProtection="1">
      <protection locked="0"/>
    </xf>
    <xf numFmtId="0" fontId="11" fillId="0" borderId="8" xfId="0" applyFont="1" applyBorder="1" applyAlignment="1" applyProtection="1">
      <protection locked="0"/>
    </xf>
    <xf numFmtId="0" fontId="3" fillId="2" borderId="7" xfId="0" applyFont="1" applyFill="1" applyBorder="1" applyAlignment="1" applyProtection="1">
      <alignment horizontal="center" wrapText="1"/>
    </xf>
    <xf numFmtId="0" fontId="3" fillId="2" borderId="11" xfId="0" applyFont="1" applyFill="1" applyBorder="1" applyAlignment="1" applyProtection="1">
      <alignment horizontal="center" wrapText="1"/>
    </xf>
    <xf numFmtId="0" fontId="3" fillId="2" borderId="8" xfId="0" applyFont="1" applyFill="1" applyBorder="1" applyAlignment="1" applyProtection="1">
      <alignment horizontal="center" wrapText="1"/>
    </xf>
    <xf numFmtId="0" fontId="18" fillId="0" borderId="3" xfId="0" applyFont="1" applyBorder="1" applyAlignment="1" applyProtection="1">
      <alignment horizontal="center" vertical="center"/>
    </xf>
    <xf numFmtId="0" fontId="2" fillId="0" borderId="17" xfId="0" applyFont="1" applyBorder="1" applyAlignment="1" applyProtection="1"/>
    <xf numFmtId="0" fontId="2" fillId="0" borderId="18" xfId="0" applyFont="1" applyBorder="1" applyAlignment="1" applyProtection="1"/>
    <xf numFmtId="0" fontId="18" fillId="0" borderId="4" xfId="0" applyFont="1" applyBorder="1" applyAlignment="1" applyProtection="1">
      <alignment horizontal="center" vertical="center"/>
    </xf>
    <xf numFmtId="0" fontId="18" fillId="0" borderId="9" xfId="0" applyFont="1" applyBorder="1" applyAlignment="1" applyProtection="1">
      <alignment horizontal="center" vertical="center"/>
    </xf>
    <xf numFmtId="0" fontId="2" fillId="0" borderId="9" xfId="0" applyFont="1" applyBorder="1" applyAlignment="1" applyProtection="1"/>
    <xf numFmtId="0" fontId="2" fillId="0" borderId="5" xfId="0" applyFont="1" applyBorder="1" applyAlignment="1" applyProtection="1"/>
    <xf numFmtId="0" fontId="17" fillId="0" borderId="17" xfId="0" applyFont="1" applyBorder="1" applyAlignment="1" applyProtection="1">
      <alignment horizontal="center"/>
      <protection locked="0"/>
    </xf>
    <xf numFmtId="0" fontId="0" fillId="0" borderId="17" xfId="0" applyBorder="1" applyAlignment="1" applyProtection="1">
      <protection locked="0"/>
    </xf>
    <xf numFmtId="0" fontId="0" fillId="0" borderId="18" xfId="0" applyBorder="1" applyAlignment="1" applyProtection="1">
      <protection locked="0"/>
    </xf>
    <xf numFmtId="0" fontId="13" fillId="0" borderId="13"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10" xfId="0" applyFont="1" applyBorder="1" applyAlignment="1" applyProtection="1">
      <alignment horizontal="center" vertical="center"/>
    </xf>
    <xf numFmtId="0" fontId="13" fillId="0" borderId="4"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5" xfId="0" applyFont="1" applyBorder="1" applyAlignment="1" applyProtection="1">
      <alignment horizontal="center" vertical="center"/>
    </xf>
    <xf numFmtId="0" fontId="13" fillId="0" borderId="2"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6" xfId="0" applyFont="1" applyBorder="1" applyAlignment="1" applyProtection="1">
      <alignment horizontal="center" vertical="center"/>
    </xf>
    <xf numFmtId="0" fontId="13" fillId="0" borderId="7"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8" xfId="0" applyFont="1" applyBorder="1" applyAlignment="1" applyProtection="1">
      <alignment horizontal="center" vertical="center"/>
    </xf>
    <xf numFmtId="0" fontId="3" fillId="0" borderId="1" xfId="0" applyFont="1" applyBorder="1" applyAlignment="1" applyProtection="1">
      <alignment horizontal="center"/>
    </xf>
    <xf numFmtId="0" fontId="6" fillId="2" borderId="10"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17" fillId="0" borderId="11" xfId="0" applyFont="1" applyBorder="1" applyAlignment="1" applyProtection="1">
      <alignment horizontal="center"/>
      <protection locked="0"/>
    </xf>
    <xf numFmtId="0" fontId="17" fillId="0" borderId="8" xfId="0" applyFont="1" applyBorder="1" applyAlignment="1" applyProtection="1">
      <alignment horizontal="center"/>
      <protection locked="0"/>
    </xf>
    <xf numFmtId="0" fontId="18" fillId="0" borderId="7" xfId="0" applyFont="1" applyBorder="1" applyAlignment="1" applyProtection="1">
      <alignment horizontal="center" vertical="center"/>
    </xf>
    <xf numFmtId="0" fontId="18" fillId="0" borderId="11" xfId="0" applyFont="1" applyBorder="1" applyAlignment="1" applyProtection="1">
      <alignment horizontal="center" vertical="center"/>
    </xf>
    <xf numFmtId="0" fontId="18" fillId="0" borderId="8" xfId="0" applyFont="1" applyBorder="1" applyAlignment="1" applyProtection="1">
      <alignment horizontal="center" vertical="center"/>
    </xf>
    <xf numFmtId="0" fontId="0" fillId="0" borderId="17" xfId="0" applyBorder="1" applyAlignment="1" applyProtection="1"/>
    <xf numFmtId="0" fontId="0" fillId="0" borderId="18" xfId="0" applyBorder="1" applyAlignment="1" applyProtection="1"/>
    <xf numFmtId="0" fontId="17" fillId="0" borderId="18" xfId="0" applyFont="1" applyBorder="1" applyAlignment="1" applyProtection="1">
      <alignment horizontal="center"/>
      <protection locked="0"/>
    </xf>
    <xf numFmtId="0" fontId="0" fillId="0" borderId="11" xfId="0" applyBorder="1" applyAlignment="1" applyProtection="1">
      <protection locked="0"/>
    </xf>
    <xf numFmtId="0" fontId="0" fillId="0" borderId="8" xfId="0" applyBorder="1" applyAlignment="1" applyProtection="1">
      <protection locked="0"/>
    </xf>
    <xf numFmtId="0" fontId="8" fillId="0" borderId="1" xfId="0" applyFont="1" applyBorder="1" applyAlignment="1" applyProtection="1">
      <alignment horizontal="center" vertical="center" wrapText="1"/>
    </xf>
    <xf numFmtId="0" fontId="8" fillId="0" borderId="13"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13" xfId="0" applyFont="1" applyBorder="1" applyAlignment="1" applyProtection="1">
      <alignment horizontal="center" vertical="center"/>
    </xf>
    <xf numFmtId="0" fontId="14" fillId="2" borderId="1" xfId="0" applyFont="1" applyFill="1" applyBorder="1" applyAlignment="1" applyProtection="1">
      <alignment horizontal="center" vertical="center" wrapText="1"/>
    </xf>
    <xf numFmtId="0" fontId="4" fillId="2" borderId="1" xfId="0" applyFont="1" applyFill="1" applyBorder="1" applyAlignment="1" applyProtection="1">
      <alignment vertical="center"/>
    </xf>
    <xf numFmtId="0" fontId="3" fillId="0" borderId="10" xfId="0" applyFont="1" applyBorder="1" applyAlignment="1" applyProtection="1">
      <alignment horizontal="center"/>
    </xf>
    <xf numFmtId="0" fontId="13" fillId="3" borderId="1" xfId="0" applyFont="1" applyFill="1" applyBorder="1" applyAlignment="1" applyProtection="1">
      <alignment horizontal="center" vertical="top" wrapText="1"/>
    </xf>
    <xf numFmtId="0" fontId="13" fillId="3" borderId="1" xfId="0" applyFont="1" applyFill="1" applyBorder="1" applyAlignment="1" applyProtection="1">
      <alignment vertical="top"/>
    </xf>
    <xf numFmtId="0" fontId="13" fillId="3" borderId="1" xfId="0" applyFont="1" applyFill="1" applyBorder="1" applyAlignment="1" applyProtection="1">
      <alignment horizontal="center" vertical="center" wrapText="1"/>
    </xf>
    <xf numFmtId="0" fontId="13" fillId="3" borderId="1" xfId="0" applyFont="1" applyFill="1" applyBorder="1" applyAlignment="1" applyProtection="1"/>
    <xf numFmtId="0" fontId="13" fillId="3" borderId="1"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1" fontId="0" fillId="0" borderId="5" xfId="0" applyNumberFormat="1" applyBorder="1" applyAlignment="1" applyProtection="1">
      <alignment horizontal="center" vertical="center"/>
    </xf>
    <xf numFmtId="1" fontId="0" fillId="0" borderId="6" xfId="0" applyNumberFormat="1" applyBorder="1" applyAlignment="1" applyProtection="1">
      <alignment horizontal="center" vertical="center"/>
    </xf>
    <xf numFmtId="1" fontId="0" fillId="0" borderId="8" xfId="0" applyNumberFormat="1" applyBorder="1" applyAlignment="1" applyProtection="1">
      <alignment horizontal="center" vertical="center"/>
    </xf>
    <xf numFmtId="0" fontId="3" fillId="0" borderId="1" xfId="0" applyFont="1" applyBorder="1" applyAlignment="1" applyProtection="1">
      <alignment horizontal="center" wrapText="1"/>
    </xf>
    <xf numFmtId="0" fontId="13" fillId="0" borderId="1" xfId="0" applyFont="1" applyBorder="1" applyAlignment="1" applyProtection="1">
      <alignment horizontal="center" vertical="center"/>
    </xf>
    <xf numFmtId="0" fontId="3" fillId="0" borderId="10"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8" xfId="0" applyFont="1" applyBorder="1" applyAlignment="1" applyProtection="1">
      <alignment horizontal="center" vertical="center"/>
    </xf>
    <xf numFmtId="0" fontId="18" fillId="0" borderId="1" xfId="0" applyFont="1" applyBorder="1" applyAlignment="1" applyProtection="1">
      <alignment horizontal="center" vertical="center"/>
    </xf>
    <xf numFmtId="0" fontId="18" fillId="0" borderId="3" xfId="0" applyFont="1" applyBorder="1" applyAlignment="1" applyProtection="1">
      <alignment horizontal="left" vertical="center"/>
    </xf>
    <xf numFmtId="0" fontId="18" fillId="0" borderId="17" xfId="0" applyFont="1" applyBorder="1" applyAlignment="1" applyProtection="1">
      <alignment horizontal="left" vertical="center"/>
    </xf>
    <xf numFmtId="0" fontId="18" fillId="0" borderId="18" xfId="0" applyFont="1" applyBorder="1" applyAlignment="1" applyProtection="1">
      <alignment horizontal="left" vertical="center"/>
    </xf>
    <xf numFmtId="0" fontId="28" fillId="0" borderId="1" xfId="0" applyFont="1" applyBorder="1" applyAlignment="1" applyProtection="1">
      <alignment horizontal="center" vertical="center"/>
      <protection locked="0"/>
    </xf>
    <xf numFmtId="0" fontId="18" fillId="0" borderId="3" xfId="0" applyFont="1" applyBorder="1" applyAlignment="1" applyProtection="1">
      <alignment horizontal="center" vertical="center" wrapText="1"/>
    </xf>
    <xf numFmtId="0" fontId="18" fillId="0" borderId="17" xfId="0" applyFont="1" applyBorder="1" applyAlignment="1" applyProtection="1">
      <alignment horizontal="center" vertical="center" wrapText="1"/>
    </xf>
    <xf numFmtId="0" fontId="18" fillId="0" borderId="18" xfId="0" applyFont="1" applyBorder="1" applyAlignment="1" applyProtection="1">
      <alignment horizontal="center" vertical="center" wrapText="1"/>
    </xf>
    <xf numFmtId="0" fontId="28" fillId="0" borderId="3" xfId="0" applyFont="1" applyBorder="1" applyAlignment="1" applyProtection="1">
      <alignment horizontal="center" vertical="center"/>
      <protection locked="0"/>
    </xf>
    <xf numFmtId="0" fontId="28" fillId="0" borderId="17" xfId="0" applyFont="1" applyBorder="1" applyAlignment="1" applyProtection="1">
      <alignment horizontal="center" vertical="center"/>
      <protection locked="0"/>
    </xf>
    <xf numFmtId="0" fontId="28" fillId="0" borderId="18" xfId="0" applyFont="1" applyBorder="1" applyAlignment="1" applyProtection="1">
      <alignment horizontal="center" vertical="center"/>
      <protection locked="0"/>
    </xf>
    <xf numFmtId="0" fontId="29" fillId="0" borderId="3" xfId="0" applyFont="1" applyBorder="1" applyAlignment="1" applyProtection="1">
      <alignment horizontal="center" vertical="top" wrapText="1"/>
      <protection locked="0"/>
    </xf>
    <xf numFmtId="0" fontId="29" fillId="0" borderId="18" xfId="0" applyFont="1" applyBorder="1" applyAlignment="1" applyProtection="1">
      <alignment horizontal="center" vertical="top" wrapText="1"/>
      <protection locked="0"/>
    </xf>
    <xf numFmtId="0" fontId="29" fillId="0" borderId="1" xfId="0" applyFont="1" applyBorder="1" applyAlignment="1" applyProtection="1">
      <alignment horizontal="center" vertical="top" wrapText="1"/>
      <protection locked="0"/>
    </xf>
    <xf numFmtId="0" fontId="28" fillId="0" borderId="3" xfId="0" applyFont="1" applyBorder="1" applyAlignment="1" applyProtection="1">
      <alignment horizontal="center"/>
      <protection locked="0"/>
    </xf>
    <xf numFmtId="0" fontId="28" fillId="0" borderId="17" xfId="0" applyFont="1" applyBorder="1" applyAlignment="1" applyProtection="1">
      <alignment horizontal="center"/>
      <protection locked="0"/>
    </xf>
    <xf numFmtId="0" fontId="28" fillId="0" borderId="18" xfId="0" applyFont="1" applyBorder="1" applyAlignment="1" applyProtection="1">
      <alignment horizontal="center"/>
      <protection locked="0"/>
    </xf>
    <xf numFmtId="0" fontId="28" fillId="0" borderId="1" xfId="0" applyFont="1" applyBorder="1" applyAlignment="1" applyProtection="1">
      <alignment horizontal="center"/>
      <protection locked="0"/>
    </xf>
    <xf numFmtId="0" fontId="29" fillId="2" borderId="7" xfId="0" applyFont="1" applyFill="1" applyBorder="1" applyAlignment="1" applyProtection="1">
      <alignment horizontal="center" wrapText="1"/>
    </xf>
    <xf numFmtId="0" fontId="29" fillId="2" borderId="11" xfId="0" applyFont="1" applyFill="1" applyBorder="1" applyAlignment="1" applyProtection="1">
      <alignment horizontal="center" wrapText="1"/>
    </xf>
    <xf numFmtId="0" fontId="29" fillId="2" borderId="8" xfId="0" applyFont="1" applyFill="1" applyBorder="1" applyAlignment="1" applyProtection="1">
      <alignment horizontal="center" wrapText="1"/>
    </xf>
    <xf numFmtId="0" fontId="18" fillId="0" borderId="1" xfId="0" applyFont="1" applyBorder="1" applyAlignment="1" applyProtection="1">
      <alignment horizontal="center" vertical="center" wrapText="1"/>
    </xf>
    <xf numFmtId="0" fontId="29" fillId="0" borderId="3"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0" fontId="28" fillId="0" borderId="3" xfId="0" applyFont="1" applyBorder="1" applyAlignment="1" applyProtection="1">
      <alignment horizontal="center" vertical="center" wrapText="1"/>
      <protection locked="0"/>
    </xf>
    <xf numFmtId="0" fontId="28" fillId="0" borderId="17" xfId="0" applyFont="1" applyBorder="1" applyAlignment="1" applyProtection="1">
      <alignment horizontal="center" vertical="center" wrapText="1"/>
      <protection locked="0"/>
    </xf>
    <xf numFmtId="0" fontId="28" fillId="0" borderId="18" xfId="0" applyFont="1" applyBorder="1" applyAlignment="1" applyProtection="1">
      <alignment horizontal="center" vertical="center" wrapText="1"/>
      <protection locked="0"/>
    </xf>
    <xf numFmtId="14" fontId="28" fillId="0" borderId="3" xfId="0" applyNumberFormat="1"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1" xfId="0" applyFont="1" applyBorder="1" applyAlignment="1" applyProtection="1">
      <alignment horizontal="left" vertical="top" wrapText="1"/>
      <protection locked="0"/>
    </xf>
    <xf numFmtId="0" fontId="29" fillId="2" borderId="1" xfId="0" applyFont="1" applyFill="1" applyBorder="1" applyAlignment="1" applyProtection="1">
      <alignment horizontal="center" vertical="center" wrapText="1"/>
    </xf>
    <xf numFmtId="0" fontId="28" fillId="2" borderId="1" xfId="0" applyFont="1" applyFill="1" applyBorder="1" applyAlignment="1" applyProtection="1">
      <alignment vertical="center"/>
    </xf>
    <xf numFmtId="0" fontId="29" fillId="3" borderId="1" xfId="0" applyFont="1" applyFill="1" applyBorder="1" applyAlignment="1" applyProtection="1">
      <alignment horizontal="center" vertical="center" wrapText="1"/>
    </xf>
    <xf numFmtId="0" fontId="29" fillId="3" borderId="1" xfId="0" applyFont="1" applyFill="1" applyBorder="1" applyAlignment="1" applyProtection="1">
      <alignment horizontal="center" vertical="center"/>
    </xf>
    <xf numFmtId="0" fontId="29" fillId="3" borderId="3" xfId="0" applyFont="1" applyFill="1" applyBorder="1" applyAlignment="1" applyProtection="1">
      <alignment horizontal="center" vertical="center"/>
    </xf>
    <xf numFmtId="0" fontId="29" fillId="3" borderId="17" xfId="0" applyFont="1" applyFill="1" applyBorder="1" applyAlignment="1" applyProtection="1">
      <alignment horizontal="center" vertical="center"/>
    </xf>
    <xf numFmtId="0" fontId="29" fillId="3" borderId="18" xfId="0" applyFont="1" applyFill="1" applyBorder="1" applyAlignment="1" applyProtection="1">
      <alignment horizontal="center" vertical="center"/>
    </xf>
    <xf numFmtId="14" fontId="28" fillId="0" borderId="4" xfId="0" applyNumberFormat="1" applyFont="1" applyBorder="1" applyAlignment="1" applyProtection="1">
      <alignment horizontal="center" vertical="center"/>
      <protection locked="0"/>
    </xf>
    <xf numFmtId="0" fontId="28" fillId="0" borderId="2" xfId="0" applyFont="1" applyBorder="1" applyAlignment="1" applyProtection="1">
      <alignment horizontal="center" vertical="center"/>
      <protection locked="0"/>
    </xf>
    <xf numFmtId="0" fontId="33" fillId="0" borderId="4" xfId="0" applyFont="1" applyBorder="1" applyAlignment="1" applyProtection="1">
      <alignment horizontal="justify" vertical="center" wrapText="1"/>
      <protection locked="0"/>
    </xf>
    <xf numFmtId="0" fontId="33" fillId="0" borderId="2" xfId="0" applyFont="1" applyBorder="1" applyAlignment="1" applyProtection="1">
      <alignment horizontal="justify" vertical="center" wrapText="1"/>
      <protection locked="0"/>
    </xf>
    <xf numFmtId="0" fontId="33" fillId="0" borderId="4"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0" fontId="33" fillId="0" borderId="13" xfId="0" applyFont="1" applyBorder="1" applyAlignment="1" applyProtection="1">
      <alignment horizontal="center" vertical="center" wrapText="1"/>
      <protection locked="0"/>
    </xf>
    <xf numFmtId="0" fontId="33" fillId="0" borderId="12" xfId="0" applyFont="1" applyBorder="1" applyAlignment="1" applyProtection="1">
      <alignment horizontal="center" vertical="center" wrapText="1"/>
      <protection locked="0"/>
    </xf>
    <xf numFmtId="0" fontId="18" fillId="0" borderId="1" xfId="0" applyFont="1" applyFill="1" applyBorder="1" applyAlignment="1" applyProtection="1">
      <alignment horizontal="center" vertical="center"/>
    </xf>
    <xf numFmtId="0" fontId="18" fillId="0" borderId="13" xfId="0" applyFont="1" applyFill="1" applyBorder="1" applyAlignment="1" applyProtection="1">
      <alignment horizontal="center" vertical="center"/>
    </xf>
    <xf numFmtId="1" fontId="19" fillId="0" borderId="4" xfId="0" applyNumberFormat="1" applyFont="1" applyBorder="1" applyAlignment="1" applyProtection="1">
      <alignment horizontal="center" vertical="center" wrapText="1"/>
    </xf>
    <xf numFmtId="1" fontId="19" fillId="0" borderId="2" xfId="0" applyNumberFormat="1" applyFont="1" applyBorder="1" applyAlignment="1" applyProtection="1">
      <alignment horizontal="center" vertical="center" wrapText="1"/>
    </xf>
    <xf numFmtId="1" fontId="19" fillId="0" borderId="7" xfId="0" applyNumberFormat="1" applyFont="1" applyBorder="1" applyAlignment="1" applyProtection="1">
      <alignment horizontal="center" vertical="center" wrapText="1"/>
    </xf>
    <xf numFmtId="0" fontId="18" fillId="0" borderId="10" xfId="0" applyFont="1" applyBorder="1" applyAlignment="1" applyProtection="1">
      <alignment horizontal="center" vertical="center"/>
    </xf>
    <xf numFmtId="0" fontId="28" fillId="0" borderId="4" xfId="0" applyFont="1" applyBorder="1" applyAlignment="1" applyProtection="1">
      <alignment horizontal="justify" vertical="center" wrapText="1"/>
      <protection locked="0"/>
    </xf>
    <xf numFmtId="0" fontId="28" fillId="0" borderId="2" xfId="0" applyFont="1" applyBorder="1" applyAlignment="1" applyProtection="1">
      <alignment horizontal="justify" vertical="center"/>
      <protection locked="0"/>
    </xf>
    <xf numFmtId="0" fontId="28" fillId="0" borderId="4"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locked="0"/>
    </xf>
    <xf numFmtId="1" fontId="28" fillId="0" borderId="9" xfId="0" applyNumberFormat="1" applyFont="1" applyBorder="1" applyAlignment="1" applyProtection="1">
      <alignment horizontal="center" vertical="center"/>
    </xf>
    <xf numFmtId="0" fontId="28" fillId="0" borderId="0" xfId="0" applyFont="1" applyBorder="1" applyAlignment="1" applyProtection="1">
      <alignment horizontal="center" vertical="center"/>
    </xf>
    <xf numFmtId="0" fontId="28" fillId="0" borderId="9"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19" fillId="0" borderId="13" xfId="0" applyFont="1" applyBorder="1" applyAlignment="1" applyProtection="1">
      <alignment horizontal="center" vertical="center" textRotation="90" wrapText="1"/>
      <protection locked="0"/>
    </xf>
    <xf numFmtId="0" fontId="19" fillId="0" borderId="12" xfId="0" applyFont="1" applyBorder="1" applyAlignment="1" applyProtection="1">
      <alignment horizontal="center" vertical="center" textRotation="90" wrapText="1"/>
      <protection locked="0"/>
    </xf>
    <xf numFmtId="0" fontId="27" fillId="2" borderId="9" xfId="0" applyFont="1" applyFill="1" applyBorder="1" applyAlignment="1" applyProtection="1">
      <alignment horizontal="center" vertical="center" wrapText="1"/>
    </xf>
    <xf numFmtId="0" fontId="27" fillId="2" borderId="0" xfId="0" applyFont="1" applyFill="1" applyBorder="1" applyAlignment="1" applyProtection="1">
      <alignment horizontal="center" vertical="center" wrapText="1"/>
    </xf>
    <xf numFmtId="0" fontId="19" fillId="0" borderId="4" xfId="0" applyFont="1" applyBorder="1" applyAlignment="1" applyProtection="1">
      <alignment horizontal="center" vertical="center" wrapText="1"/>
    </xf>
    <xf numFmtId="0" fontId="19" fillId="0" borderId="2" xfId="0" applyFont="1" applyBorder="1" applyAlignment="1" applyProtection="1">
      <alignment horizontal="center" vertical="center" wrapText="1"/>
    </xf>
    <xf numFmtId="0" fontId="19" fillId="0" borderId="7" xfId="0" applyFont="1" applyBorder="1" applyAlignment="1" applyProtection="1">
      <alignment horizontal="center" vertical="center" wrapText="1"/>
    </xf>
    <xf numFmtId="0" fontId="19" fillId="0" borderId="1" xfId="0" applyFont="1" applyFill="1" applyBorder="1" applyAlignment="1" applyProtection="1">
      <alignment horizontal="center" vertical="center" wrapText="1"/>
      <protection locked="0"/>
    </xf>
    <xf numFmtId="0" fontId="19" fillId="0" borderId="13" xfId="0" applyFont="1" applyFill="1" applyBorder="1" applyAlignment="1" applyProtection="1">
      <alignment horizontal="center" vertical="center" wrapText="1"/>
      <protection locked="0"/>
    </xf>
    <xf numFmtId="0" fontId="28" fillId="0" borderId="13" xfId="0" applyFont="1" applyBorder="1" applyAlignment="1" applyProtection="1">
      <alignment horizontal="center" vertical="center"/>
      <protection locked="0"/>
    </xf>
    <xf numFmtId="0" fontId="28" fillId="0" borderId="12" xfId="0" applyFont="1" applyBorder="1" applyAlignment="1" applyProtection="1">
      <alignment horizontal="center" vertical="center"/>
      <protection locked="0"/>
    </xf>
    <xf numFmtId="0" fontId="28" fillId="0" borderId="10" xfId="0" applyFont="1" applyBorder="1" applyAlignment="1" applyProtection="1">
      <alignment horizontal="center" vertical="center"/>
      <protection locked="0"/>
    </xf>
    <xf numFmtId="0" fontId="19" fillId="0" borderId="1" xfId="0" applyFont="1" applyBorder="1" applyAlignment="1" applyProtection="1">
      <alignment horizontal="center" vertical="center" wrapText="1"/>
      <protection locked="0"/>
    </xf>
    <xf numFmtId="0" fontId="19" fillId="0" borderId="13" xfId="0" applyFont="1" applyBorder="1" applyAlignment="1" applyProtection="1">
      <alignment horizontal="center" vertical="center" wrapText="1"/>
      <protection locked="0"/>
    </xf>
    <xf numFmtId="0" fontId="28" fillId="0" borderId="0" xfId="0" applyFont="1" applyAlignment="1" applyProtection="1">
      <alignment horizontal="center" vertical="center"/>
    </xf>
    <xf numFmtId="0" fontId="19" fillId="0" borderId="4" xfId="0" applyFont="1" applyBorder="1" applyAlignment="1" applyProtection="1">
      <alignment horizontal="justify" vertical="center" wrapText="1"/>
      <protection locked="0"/>
    </xf>
    <xf numFmtId="0" fontId="19" fillId="0" borderId="2" xfId="0" applyFont="1" applyBorder="1" applyAlignment="1" applyProtection="1">
      <alignment horizontal="justify" vertical="center"/>
      <protection locked="0"/>
    </xf>
    <xf numFmtId="0" fontId="28" fillId="0" borderId="13" xfId="0" applyFont="1" applyBorder="1" applyAlignment="1" applyProtection="1">
      <alignment horizontal="justify" vertical="center" wrapText="1"/>
      <protection locked="0"/>
    </xf>
    <xf numFmtId="0" fontId="28" fillId="0" borderId="12" xfId="0" applyFont="1" applyBorder="1" applyAlignment="1" applyProtection="1">
      <alignment horizontal="justify" vertical="center" wrapText="1"/>
      <protection locked="0"/>
    </xf>
    <xf numFmtId="0" fontId="28" fillId="0" borderId="10" xfId="0" applyFont="1" applyBorder="1" applyAlignment="1" applyProtection="1">
      <alignment horizontal="justify" vertical="center" wrapText="1"/>
      <protection locked="0"/>
    </xf>
    <xf numFmtId="0" fontId="28" fillId="0" borderId="1" xfId="0" applyFont="1" applyBorder="1" applyAlignment="1" applyProtection="1">
      <alignment horizontal="justify" vertical="center" wrapText="1"/>
      <protection locked="0"/>
    </xf>
    <xf numFmtId="0" fontId="28" fillId="0" borderId="1" xfId="0" applyFont="1" applyBorder="1" applyAlignment="1" applyProtection="1">
      <alignment horizontal="justify" vertical="center"/>
      <protection locked="0"/>
    </xf>
    <xf numFmtId="0" fontId="28" fillId="0" borderId="13" xfId="0" applyFont="1" applyBorder="1" applyAlignment="1" applyProtection="1">
      <alignment horizontal="justify" vertical="center"/>
      <protection locked="0"/>
    </xf>
    <xf numFmtId="0" fontId="33" fillId="0" borderId="2" xfId="0" applyFont="1" applyBorder="1" applyAlignment="1" applyProtection="1">
      <alignment horizontal="justify" vertical="center"/>
      <protection locked="0"/>
    </xf>
    <xf numFmtId="0" fontId="29" fillId="5" borderId="1" xfId="0" applyFont="1" applyFill="1" applyBorder="1" applyAlignment="1" applyProtection="1">
      <alignment horizontal="center"/>
    </xf>
    <xf numFmtId="0" fontId="29" fillId="5" borderId="13" xfId="0" applyFont="1" applyFill="1" applyBorder="1" applyAlignment="1" applyProtection="1">
      <alignment horizontal="center" vertical="center" wrapText="1"/>
    </xf>
    <xf numFmtId="0" fontId="29" fillId="5" borderId="12" xfId="0" applyFont="1" applyFill="1" applyBorder="1" applyAlignment="1" applyProtection="1">
      <alignment horizontal="center" vertical="center" wrapText="1"/>
    </xf>
    <xf numFmtId="0" fontId="29" fillId="5" borderId="10" xfId="0" applyFont="1" applyFill="1" applyBorder="1" applyAlignment="1" applyProtection="1">
      <alignment horizontal="center" vertical="center" wrapText="1"/>
    </xf>
    <xf numFmtId="0" fontId="29" fillId="7" borderId="1" xfId="0" applyFont="1" applyFill="1" applyBorder="1" applyAlignment="1" applyProtection="1">
      <alignment horizontal="center"/>
    </xf>
    <xf numFmtId="0" fontId="29" fillId="5" borderId="10" xfId="0" applyFont="1" applyFill="1" applyBorder="1" applyAlignment="1" applyProtection="1">
      <alignment horizontal="center"/>
    </xf>
    <xf numFmtId="0" fontId="29" fillId="9" borderId="10" xfId="0" applyFont="1" applyFill="1" applyBorder="1" applyAlignment="1" applyProtection="1">
      <alignment horizontal="center" vertical="center"/>
    </xf>
    <xf numFmtId="0" fontId="29" fillId="9" borderId="1" xfId="0" applyFont="1" applyFill="1" applyBorder="1" applyAlignment="1" applyProtection="1">
      <alignment horizontal="center" vertical="center"/>
    </xf>
    <xf numFmtId="0" fontId="18" fillId="9" borderId="10" xfId="0" applyFont="1" applyFill="1" applyBorder="1" applyAlignment="1" applyProtection="1">
      <alignment horizontal="center" vertical="center"/>
    </xf>
    <xf numFmtId="0" fontId="18" fillId="9" borderId="1" xfId="0" applyFont="1" applyFill="1" applyBorder="1" applyAlignment="1" applyProtection="1">
      <alignment horizontal="center" vertical="center"/>
    </xf>
    <xf numFmtId="0" fontId="29" fillId="7" borderId="7" xfId="0" applyFont="1" applyFill="1" applyBorder="1" applyAlignment="1" applyProtection="1">
      <alignment horizontal="center" vertical="center"/>
    </xf>
    <xf numFmtId="0" fontId="29" fillId="7" borderId="11" xfId="0" applyFont="1" applyFill="1" applyBorder="1" applyAlignment="1" applyProtection="1">
      <alignment horizontal="center" vertical="center"/>
    </xf>
    <xf numFmtId="0" fontId="29" fillId="7" borderId="8" xfId="0" applyFont="1" applyFill="1" applyBorder="1" applyAlignment="1" applyProtection="1">
      <alignment horizontal="center" vertical="center"/>
    </xf>
    <xf numFmtId="0" fontId="29" fillId="9" borderId="13" xfId="0" applyFont="1" applyFill="1" applyBorder="1" applyAlignment="1" applyProtection="1">
      <alignment horizontal="center" vertical="center" wrapText="1"/>
    </xf>
    <xf numFmtId="0" fontId="29" fillId="9" borderId="10" xfId="0" applyFont="1" applyFill="1" applyBorder="1" applyAlignment="1" applyProtection="1">
      <alignment horizontal="center" vertical="center" wrapText="1"/>
    </xf>
    <xf numFmtId="0" fontId="29" fillId="9" borderId="1" xfId="0" applyFont="1" applyFill="1" applyBorder="1" applyAlignment="1" applyProtection="1">
      <alignment horizontal="center" wrapText="1"/>
    </xf>
    <xf numFmtId="0" fontId="29" fillId="4" borderId="1" xfId="0" applyFont="1" applyFill="1" applyBorder="1" applyAlignment="1" applyProtection="1">
      <alignment horizontal="center"/>
    </xf>
    <xf numFmtId="0" fontId="29" fillId="8" borderId="3" xfId="0" applyFont="1" applyFill="1" applyBorder="1" applyAlignment="1" applyProtection="1">
      <alignment horizontal="center"/>
    </xf>
    <xf numFmtId="0" fontId="29" fillId="8" borderId="17" xfId="0" applyFont="1" applyFill="1" applyBorder="1" applyAlignment="1" applyProtection="1">
      <alignment horizontal="center"/>
    </xf>
    <xf numFmtId="0" fontId="29" fillId="8" borderId="18" xfId="0" applyFont="1" applyFill="1" applyBorder="1" applyAlignment="1" applyProtection="1">
      <alignment horizontal="center"/>
    </xf>
    <xf numFmtId="0" fontId="29" fillId="6" borderId="13" xfId="0" applyFont="1" applyFill="1" applyBorder="1" applyAlignment="1" applyProtection="1">
      <alignment horizontal="center" vertical="center"/>
    </xf>
    <xf numFmtId="0" fontId="29" fillId="6" borderId="12" xfId="0" applyFont="1" applyFill="1" applyBorder="1" applyAlignment="1" applyProtection="1">
      <alignment horizontal="center" vertical="center"/>
    </xf>
    <xf numFmtId="0" fontId="29" fillId="6" borderId="10" xfId="0" applyFont="1" applyFill="1" applyBorder="1" applyAlignment="1" applyProtection="1">
      <alignment horizontal="center" vertical="center"/>
    </xf>
    <xf numFmtId="0" fontId="29" fillId="6" borderId="4" xfId="0" applyFont="1" applyFill="1" applyBorder="1" applyAlignment="1" applyProtection="1">
      <alignment horizontal="center" vertical="center"/>
    </xf>
    <xf numFmtId="0" fontId="29" fillId="6" borderId="9" xfId="0" applyFont="1" applyFill="1" applyBorder="1" applyAlignment="1" applyProtection="1">
      <alignment horizontal="center" vertical="center"/>
    </xf>
    <xf numFmtId="0" fontId="29" fillId="6" borderId="5" xfId="0" applyFont="1" applyFill="1" applyBorder="1" applyAlignment="1" applyProtection="1">
      <alignment horizontal="center" vertical="center"/>
    </xf>
    <xf numFmtId="0" fontId="29" fillId="6" borderId="2" xfId="0" applyFont="1" applyFill="1" applyBorder="1" applyAlignment="1" applyProtection="1">
      <alignment horizontal="center" vertical="center"/>
    </xf>
    <xf numFmtId="0" fontId="29" fillId="6" borderId="0" xfId="0" applyFont="1" applyFill="1" applyBorder="1" applyAlignment="1" applyProtection="1">
      <alignment horizontal="center" vertical="center"/>
    </xf>
    <xf numFmtId="0" fontId="29" fillId="6" borderId="6" xfId="0" applyFont="1" applyFill="1" applyBorder="1" applyAlignment="1" applyProtection="1">
      <alignment horizontal="center" vertical="center"/>
    </xf>
    <xf numFmtId="0" fontId="29" fillId="6" borderId="7" xfId="0" applyFont="1" applyFill="1" applyBorder="1" applyAlignment="1" applyProtection="1">
      <alignment horizontal="center" vertical="center"/>
    </xf>
    <xf numFmtId="0" fontId="29" fillId="6" borderId="11" xfId="0" applyFont="1" applyFill="1" applyBorder="1" applyAlignment="1" applyProtection="1">
      <alignment horizontal="center" vertical="center"/>
    </xf>
    <xf numFmtId="0" fontId="29" fillId="6" borderId="8" xfId="0" applyFont="1" applyFill="1" applyBorder="1" applyAlignment="1" applyProtection="1">
      <alignment horizontal="center" vertical="center"/>
    </xf>
    <xf numFmtId="0" fontId="29" fillId="4" borderId="1" xfId="0" applyFont="1" applyFill="1" applyBorder="1" applyAlignment="1" applyProtection="1">
      <alignment horizontal="center" vertical="center" wrapText="1"/>
    </xf>
    <xf numFmtId="0" fontId="29" fillId="4" borderId="13" xfId="0" applyFont="1" applyFill="1" applyBorder="1" applyAlignment="1" applyProtection="1">
      <alignment horizontal="center" vertical="center" wrapText="1"/>
    </xf>
    <xf numFmtId="0" fontId="29" fillId="4" borderId="12" xfId="0" applyFont="1" applyFill="1" applyBorder="1" applyAlignment="1" applyProtection="1">
      <alignment horizontal="center" vertical="center" wrapText="1"/>
    </xf>
    <xf numFmtId="0" fontId="29" fillId="4" borderId="10" xfId="0" applyFont="1" applyFill="1" applyBorder="1" applyAlignment="1" applyProtection="1">
      <alignment horizontal="center" vertical="center" wrapText="1"/>
    </xf>
    <xf numFmtId="0" fontId="29" fillId="4" borderId="1" xfId="0" applyFont="1" applyFill="1" applyBorder="1" applyAlignment="1" applyProtection="1">
      <alignment horizontal="center" vertical="center"/>
    </xf>
    <xf numFmtId="0" fontId="29" fillId="4" borderId="13" xfId="0" applyFont="1" applyFill="1" applyBorder="1" applyAlignment="1" applyProtection="1">
      <alignment horizontal="center" vertical="center"/>
    </xf>
    <xf numFmtId="0" fontId="29" fillId="4" borderId="1" xfId="0" applyFont="1" applyFill="1" applyBorder="1" applyAlignment="1" applyProtection="1">
      <alignment horizontal="left" vertical="center"/>
      <protection locked="0"/>
    </xf>
    <xf numFmtId="14" fontId="30" fillId="0" borderId="1" xfId="0" applyNumberFormat="1" applyFont="1" applyBorder="1" applyAlignment="1" applyProtection="1">
      <alignment horizontal="center" vertical="center"/>
      <protection locked="0"/>
    </xf>
    <xf numFmtId="0" fontId="30" fillId="0" borderId="1" xfId="0" applyFont="1" applyBorder="1" applyAlignment="1" applyProtection="1">
      <alignment horizontal="center" vertical="center"/>
      <protection locked="0"/>
    </xf>
    <xf numFmtId="0" fontId="28" fillId="4" borderId="3" xfId="0" applyFont="1" applyFill="1" applyBorder="1" applyAlignment="1" applyProtection="1">
      <alignment horizontal="center"/>
    </xf>
    <xf numFmtId="0" fontId="28" fillId="4" borderId="17" xfId="0" applyFont="1" applyFill="1" applyBorder="1" applyAlignment="1" applyProtection="1">
      <alignment horizontal="center"/>
    </xf>
    <xf numFmtId="0" fontId="29" fillId="4" borderId="3" xfId="0" applyFont="1" applyFill="1" applyBorder="1" applyAlignment="1" applyProtection="1">
      <alignment horizontal="center" vertical="center"/>
    </xf>
    <xf numFmtId="0" fontId="29" fillId="4" borderId="18" xfId="0" applyFont="1" applyFill="1" applyBorder="1" applyAlignment="1" applyProtection="1">
      <alignment horizontal="center" vertical="center"/>
    </xf>
    <xf numFmtId="0" fontId="28" fillId="3" borderId="3" xfId="0" applyFont="1" applyFill="1" applyBorder="1" applyAlignment="1" applyProtection="1">
      <alignment horizontal="center" vertical="center"/>
    </xf>
    <xf numFmtId="0" fontId="28" fillId="3" borderId="18" xfId="0" applyFont="1" applyFill="1" applyBorder="1" applyAlignment="1" applyProtection="1">
      <alignment horizontal="center" vertical="center"/>
    </xf>
    <xf numFmtId="0" fontId="29" fillId="3" borderId="13" xfId="0" applyFont="1" applyFill="1" applyBorder="1" applyAlignment="1" applyProtection="1">
      <alignment horizontal="center" vertical="center"/>
    </xf>
    <xf numFmtId="0" fontId="29" fillId="3" borderId="12" xfId="0" applyFont="1" applyFill="1" applyBorder="1" applyAlignment="1" applyProtection="1">
      <alignment horizontal="center" vertical="center"/>
    </xf>
    <xf numFmtId="0" fontId="29" fillId="3" borderId="4" xfId="0" applyFont="1" applyFill="1" applyBorder="1" applyAlignment="1" applyProtection="1">
      <alignment horizontal="center" vertical="center"/>
    </xf>
    <xf numFmtId="0" fontId="29" fillId="3" borderId="9" xfId="0" applyFont="1" applyFill="1" applyBorder="1" applyAlignment="1" applyProtection="1">
      <alignment horizontal="center" vertical="center"/>
    </xf>
    <xf numFmtId="0" fontId="29" fillId="3" borderId="5" xfId="0" applyFont="1" applyFill="1" applyBorder="1" applyAlignment="1" applyProtection="1">
      <alignment horizontal="center" vertical="center"/>
    </xf>
    <xf numFmtId="0" fontId="29" fillId="3" borderId="7" xfId="0" applyFont="1" applyFill="1" applyBorder="1" applyAlignment="1" applyProtection="1">
      <alignment horizontal="center" vertical="center"/>
    </xf>
    <xf numFmtId="0" fontId="29" fillId="3" borderId="11" xfId="0" applyFont="1" applyFill="1" applyBorder="1" applyAlignment="1" applyProtection="1">
      <alignment horizontal="center" vertical="center"/>
    </xf>
    <xf numFmtId="0" fontId="29" fillId="3" borderId="8" xfId="0" applyFont="1" applyFill="1" applyBorder="1" applyAlignment="1" applyProtection="1">
      <alignment horizontal="center" vertical="center"/>
    </xf>
    <xf numFmtId="49" fontId="29" fillId="3" borderId="3" xfId="0" applyNumberFormat="1" applyFont="1" applyFill="1" applyBorder="1" applyAlignment="1" applyProtection="1">
      <alignment horizontal="center" vertical="center"/>
    </xf>
    <xf numFmtId="49" fontId="29" fillId="3" borderId="18" xfId="0" applyNumberFormat="1" applyFont="1" applyFill="1" applyBorder="1" applyAlignment="1" applyProtection="1">
      <alignment horizontal="center" vertical="center"/>
    </xf>
    <xf numFmtId="14" fontId="29" fillId="3" borderId="3" xfId="0" applyNumberFormat="1" applyFont="1" applyFill="1" applyBorder="1" applyAlignment="1" applyProtection="1">
      <alignment horizontal="center" vertical="center"/>
    </xf>
    <xf numFmtId="0" fontId="29" fillId="0" borderId="1" xfId="0" applyFont="1" applyBorder="1" applyAlignment="1" applyProtection="1">
      <alignment horizontal="center" vertical="center"/>
      <protection locked="0"/>
    </xf>
    <xf numFmtId="0" fontId="29" fillId="0" borderId="1" xfId="0" applyFont="1" applyBorder="1" applyAlignment="1" applyProtection="1">
      <alignment horizontal="center" vertical="center" wrapText="1"/>
      <protection locked="0"/>
    </xf>
    <xf numFmtId="0" fontId="29" fillId="2" borderId="7" xfId="0" applyFont="1" applyFill="1" applyBorder="1" applyAlignment="1" applyProtection="1">
      <alignment horizontal="center" vertical="center" wrapText="1"/>
    </xf>
    <xf numFmtId="0" fontId="29" fillId="2" borderId="11" xfId="0" applyFont="1" applyFill="1" applyBorder="1" applyAlignment="1" applyProtection="1">
      <alignment horizontal="center" vertical="center" wrapText="1"/>
    </xf>
    <xf numFmtId="0" fontId="29" fillId="2" borderId="8" xfId="0" applyFont="1" applyFill="1" applyBorder="1" applyAlignment="1" applyProtection="1">
      <alignment horizontal="center" vertical="center" wrapText="1"/>
    </xf>
    <xf numFmtId="0" fontId="19" fillId="0" borderId="3" xfId="0" applyFont="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0" fontId="19" fillId="0" borderId="17" xfId="0" applyFont="1" applyBorder="1" applyAlignment="1" applyProtection="1">
      <alignment horizontal="center" vertical="center" wrapText="1"/>
      <protection locked="0"/>
    </xf>
    <xf numFmtId="14" fontId="28" fillId="0" borderId="9" xfId="0" applyNumberFormat="1" applyFont="1" applyBorder="1" applyAlignment="1" applyProtection="1">
      <alignment horizontal="center" vertical="center"/>
      <protection locked="0"/>
    </xf>
    <xf numFmtId="14" fontId="28" fillId="0" borderId="5" xfId="0" applyNumberFormat="1" applyFont="1" applyBorder="1" applyAlignment="1" applyProtection="1">
      <alignment horizontal="center" vertical="center"/>
      <protection locked="0"/>
    </xf>
    <xf numFmtId="0" fontId="28" fillId="0" borderId="1" xfId="0" applyFont="1" applyBorder="1" applyAlignment="1" applyProtection="1">
      <alignment horizontal="left" vertical="center" wrapText="1"/>
      <protection locked="0"/>
    </xf>
    <xf numFmtId="0" fontId="28" fillId="0" borderId="4"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19" fillId="0" borderId="2" xfId="0" applyFont="1" applyBorder="1" applyAlignment="1" applyProtection="1">
      <alignment horizontal="center" vertical="center"/>
      <protection locked="0"/>
    </xf>
    <xf numFmtId="0" fontId="29" fillId="0" borderId="13" xfId="0" applyFont="1" applyBorder="1" applyAlignment="1" applyProtection="1">
      <alignment horizontal="center" vertical="center" wrapText="1"/>
      <protection locked="0"/>
    </xf>
    <xf numFmtId="0" fontId="29" fillId="0" borderId="12" xfId="0" applyFont="1" applyBorder="1" applyAlignment="1" applyProtection="1">
      <alignment horizontal="center" vertical="center" wrapText="1"/>
      <protection locked="0"/>
    </xf>
    <xf numFmtId="0" fontId="29" fillId="0" borderId="10" xfId="0" applyFont="1" applyBorder="1" applyAlignment="1" applyProtection="1">
      <alignment horizontal="center" vertical="center" wrapText="1"/>
      <protection locked="0"/>
    </xf>
    <xf numFmtId="0" fontId="28" fillId="0" borderId="1" xfId="0" applyFont="1" applyBorder="1" applyAlignment="1" applyProtection="1">
      <alignment horizontal="left" vertical="center"/>
      <protection locked="0"/>
    </xf>
    <xf numFmtId="0" fontId="28" fillId="0" borderId="13" xfId="0" applyFont="1" applyBorder="1" applyAlignment="1" applyProtection="1">
      <alignment horizontal="left" vertical="center"/>
      <protection locked="0"/>
    </xf>
    <xf numFmtId="0" fontId="28" fillId="0" borderId="13" xfId="0" applyFont="1" applyBorder="1" applyAlignment="1" applyProtection="1">
      <alignment horizontal="center" vertical="center" wrapText="1"/>
      <protection locked="0"/>
    </xf>
    <xf numFmtId="14" fontId="28" fillId="0" borderId="4" xfId="0" applyNumberFormat="1" applyFont="1" applyFill="1" applyBorder="1" applyAlignment="1" applyProtection="1">
      <alignment horizontal="center" vertical="center"/>
      <protection locked="0"/>
    </xf>
    <xf numFmtId="0" fontId="28" fillId="0" borderId="2" xfId="0" applyFont="1" applyFill="1" applyBorder="1" applyAlignment="1" applyProtection="1">
      <alignment horizontal="center" vertical="center"/>
      <protection locked="0"/>
    </xf>
    <xf numFmtId="0" fontId="28" fillId="0" borderId="2" xfId="0" applyFont="1" applyBorder="1" applyAlignment="1" applyProtection="1">
      <alignment horizontal="justify" vertical="center" wrapText="1"/>
      <protection locked="0"/>
    </xf>
    <xf numFmtId="0" fontId="28" fillId="0" borderId="13" xfId="0" applyFont="1" applyFill="1" applyBorder="1" applyAlignment="1" applyProtection="1">
      <alignment horizontal="justify" vertical="center"/>
      <protection locked="0"/>
    </xf>
    <xf numFmtId="0" fontId="28" fillId="0" borderId="12" xfId="0" applyFont="1" applyFill="1" applyBorder="1" applyAlignment="1" applyProtection="1">
      <alignment horizontal="justify" vertical="center"/>
      <protection locked="0"/>
    </xf>
    <xf numFmtId="0" fontId="28" fillId="0" borderId="2" xfId="0" applyFont="1" applyBorder="1" applyAlignment="1" applyProtection="1">
      <alignment horizontal="center" vertical="center"/>
    </xf>
    <xf numFmtId="0" fontId="19" fillId="0" borderId="2" xfId="0" applyFont="1" applyBorder="1" applyAlignment="1" applyProtection="1">
      <alignment horizontal="justify" vertical="center" wrapText="1"/>
      <protection locked="0"/>
    </xf>
    <xf numFmtId="0" fontId="28" fillId="0" borderId="2" xfId="0" applyFont="1" applyBorder="1" applyAlignment="1" applyProtection="1">
      <alignment horizontal="center" vertical="center" wrapText="1"/>
    </xf>
    <xf numFmtId="0" fontId="28" fillId="0" borderId="1" xfId="0" applyFont="1" applyFill="1" applyBorder="1" applyAlignment="1" applyProtection="1">
      <alignment horizontal="justify" vertical="center" wrapText="1"/>
      <protection locked="0"/>
    </xf>
    <xf numFmtId="0" fontId="28" fillId="0" borderId="1" xfId="0" applyFont="1" applyFill="1" applyBorder="1" applyAlignment="1" applyProtection="1">
      <alignment horizontal="justify" vertical="center"/>
      <protection locked="0"/>
    </xf>
    <xf numFmtId="0" fontId="29" fillId="5" borderId="1" xfId="0" applyFont="1" applyFill="1" applyBorder="1" applyAlignment="1" applyProtection="1">
      <alignment horizontal="center" vertical="center"/>
    </xf>
    <xf numFmtId="0" fontId="29" fillId="7" borderId="1" xfId="0" applyFont="1" applyFill="1" applyBorder="1" applyAlignment="1" applyProtection="1">
      <alignment horizontal="center" vertical="center"/>
    </xf>
    <xf numFmtId="0" fontId="29" fillId="5" borderId="10" xfId="0" applyFont="1" applyFill="1" applyBorder="1" applyAlignment="1" applyProtection="1">
      <alignment horizontal="center" vertical="center"/>
    </xf>
    <xf numFmtId="0" fontId="29" fillId="9" borderId="1" xfId="0" applyFont="1" applyFill="1" applyBorder="1" applyAlignment="1" applyProtection="1">
      <alignment horizontal="center" vertical="center" wrapText="1"/>
    </xf>
    <xf numFmtId="0" fontId="29" fillId="8" borderId="3" xfId="0" applyFont="1" applyFill="1" applyBorder="1" applyAlignment="1" applyProtection="1">
      <alignment horizontal="center" vertical="center"/>
    </xf>
    <xf numFmtId="0" fontId="29" fillId="8" borderId="17" xfId="0" applyFont="1" applyFill="1" applyBorder="1" applyAlignment="1" applyProtection="1">
      <alignment horizontal="center" vertical="center"/>
    </xf>
    <xf numFmtId="0" fontId="29" fillId="8" borderId="18" xfId="0" applyFont="1" applyFill="1" applyBorder="1" applyAlignment="1" applyProtection="1">
      <alignment horizontal="center" vertical="center"/>
    </xf>
    <xf numFmtId="14" fontId="18" fillId="0" borderId="1" xfId="0" applyNumberFormat="1"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28" fillId="4" borderId="3" xfId="0" applyFont="1" applyFill="1" applyBorder="1" applyAlignment="1" applyProtection="1">
      <alignment horizontal="center" vertical="center"/>
    </xf>
    <xf numFmtId="0" fontId="28" fillId="4" borderId="17" xfId="0" applyFont="1" applyFill="1" applyBorder="1" applyAlignment="1" applyProtection="1">
      <alignment horizontal="center" vertical="center"/>
    </xf>
    <xf numFmtId="0" fontId="48" fillId="0" borderId="1" xfId="0" applyFont="1" applyBorder="1" applyAlignment="1" applyProtection="1">
      <alignment horizontal="center" vertical="top"/>
    </xf>
    <xf numFmtId="0" fontId="18" fillId="0" borderId="1" xfId="0" applyFont="1" applyBorder="1" applyAlignment="1" applyProtection="1">
      <alignment horizontal="center" vertical="top"/>
    </xf>
    <xf numFmtId="0" fontId="47" fillId="0" borderId="1" xfId="0" applyFont="1" applyBorder="1" applyAlignment="1" applyProtection="1">
      <alignment horizontal="center" vertical="center"/>
      <protection locked="0"/>
    </xf>
    <xf numFmtId="0" fontId="48" fillId="0" borderId="1" xfId="0" applyFont="1" applyBorder="1" applyAlignment="1" applyProtection="1">
      <alignment horizontal="center" vertical="center"/>
    </xf>
    <xf numFmtId="0" fontId="38" fillId="0" borderId="1" xfId="0" applyFont="1" applyBorder="1" applyAlignment="1" applyProtection="1">
      <alignment horizontal="center" vertical="center" wrapText="1"/>
    </xf>
    <xf numFmtId="0" fontId="38" fillId="0" borderId="1" xfId="0" applyFont="1" applyBorder="1" applyAlignment="1" applyProtection="1">
      <alignment horizontal="center" vertical="center"/>
    </xf>
    <xf numFmtId="0" fontId="46" fillId="0" borderId="1" xfId="0" applyFont="1" applyBorder="1" applyAlignment="1" applyProtection="1"/>
    <xf numFmtId="0" fontId="47" fillId="0" borderId="1" xfId="0" applyFont="1" applyBorder="1" applyAlignment="1" applyProtection="1">
      <alignment horizontal="center" wrapText="1"/>
      <protection locked="0"/>
    </xf>
    <xf numFmtId="0" fontId="47" fillId="0" borderId="1" xfId="0" applyFont="1" applyBorder="1" applyAlignment="1" applyProtection="1">
      <alignment horizontal="center"/>
      <protection locked="0"/>
    </xf>
    <xf numFmtId="0" fontId="29" fillId="0" borderId="3" xfId="0" applyNumberFormat="1" applyFont="1" applyBorder="1" applyAlignment="1" applyProtection="1">
      <alignment horizontal="center" vertical="top" wrapText="1"/>
      <protection locked="0"/>
    </xf>
    <xf numFmtId="0" fontId="29" fillId="0" borderId="18" xfId="0" applyNumberFormat="1" applyFont="1" applyBorder="1" applyAlignment="1" applyProtection="1">
      <alignment horizontal="center" vertical="top" wrapText="1"/>
      <protection locked="0"/>
    </xf>
    <xf numFmtId="14" fontId="28" fillId="0" borderId="3" xfId="0" applyNumberFormat="1" applyFont="1" applyBorder="1" applyAlignment="1" applyProtection="1">
      <alignment horizontal="center"/>
      <protection locked="0"/>
    </xf>
    <xf numFmtId="0" fontId="29" fillId="0" borderId="17" xfId="0" applyFont="1" applyBorder="1" applyAlignment="1" applyProtection="1">
      <alignment horizontal="center" vertical="center" wrapText="1"/>
      <protection locked="0"/>
    </xf>
    <xf numFmtId="14" fontId="28" fillId="0" borderId="17" xfId="0" applyNumberFormat="1" applyFont="1" applyBorder="1" applyAlignment="1" applyProtection="1">
      <alignment horizontal="center"/>
      <protection locked="0"/>
    </xf>
    <xf numFmtId="14" fontId="28" fillId="0" borderId="18" xfId="0" applyNumberFormat="1" applyFont="1" applyBorder="1" applyAlignment="1" applyProtection="1">
      <alignment horizontal="center"/>
      <protection locked="0"/>
    </xf>
    <xf numFmtId="0" fontId="40" fillId="0" borderId="1" xfId="0" applyFont="1" applyBorder="1" applyAlignment="1" applyProtection="1">
      <alignment horizontal="left" vertical="top" wrapText="1"/>
      <protection locked="0"/>
    </xf>
    <xf numFmtId="0" fontId="46" fillId="0" borderId="1" xfId="0" applyFont="1" applyBorder="1" applyAlignment="1" applyProtection="1">
      <alignment horizontal="center" vertical="center" wrapText="1"/>
      <protection locked="0"/>
    </xf>
    <xf numFmtId="0" fontId="46" fillId="0" borderId="27" xfId="0" applyFont="1" applyBorder="1" applyAlignment="1" applyProtection="1">
      <alignment horizontal="center" vertical="center" wrapText="1"/>
      <protection locked="0"/>
    </xf>
    <xf numFmtId="17" fontId="42" fillId="0" borderId="21" xfId="0" applyNumberFormat="1" applyFont="1" applyBorder="1" applyAlignment="1" applyProtection="1">
      <alignment horizontal="left" vertical="center" wrapText="1"/>
      <protection locked="0"/>
    </xf>
    <xf numFmtId="0" fontId="42" fillId="0" borderId="1" xfId="0" applyFont="1" applyBorder="1" applyAlignment="1" applyProtection="1">
      <alignment horizontal="left" vertical="center" wrapText="1"/>
      <protection locked="0"/>
    </xf>
    <xf numFmtId="0" fontId="46" fillId="0" borderId="22" xfId="0" applyFont="1" applyBorder="1" applyAlignment="1" applyProtection="1">
      <alignment horizontal="left" vertical="center" wrapText="1"/>
      <protection locked="0"/>
    </xf>
    <xf numFmtId="0" fontId="46" fillId="0" borderId="12" xfId="0" applyFont="1" applyBorder="1" applyAlignment="1" applyProtection="1">
      <alignment horizontal="left" vertical="center" wrapText="1"/>
      <protection locked="0"/>
    </xf>
    <xf numFmtId="0" fontId="46" fillId="0" borderId="10" xfId="0" applyFont="1" applyBorder="1" applyAlignment="1" applyProtection="1">
      <alignment horizontal="left" vertical="center" wrapText="1"/>
      <protection locked="0"/>
    </xf>
    <xf numFmtId="0" fontId="46" fillId="0" borderId="21" xfId="0" applyFont="1" applyBorder="1" applyAlignment="1" applyProtection="1">
      <alignment horizontal="center" vertical="center" wrapText="1"/>
      <protection locked="0"/>
    </xf>
    <xf numFmtId="0" fontId="46" fillId="0" borderId="3" xfId="0" applyFont="1" applyBorder="1" applyAlignment="1" applyProtection="1">
      <alignment horizontal="center" vertical="center" wrapText="1"/>
      <protection locked="0"/>
    </xf>
    <xf numFmtId="0" fontId="46" fillId="0" borderId="28"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xf>
    <xf numFmtId="1" fontId="45" fillId="0" borderId="4" xfId="0" applyNumberFormat="1" applyFont="1" applyBorder="1" applyAlignment="1" applyProtection="1">
      <alignment horizontal="center" vertical="center" wrapText="1"/>
    </xf>
    <xf numFmtId="1" fontId="45" fillId="0" borderId="2" xfId="0" applyNumberFormat="1" applyFont="1" applyBorder="1" applyAlignment="1" applyProtection="1">
      <alignment horizontal="center" vertical="center" wrapText="1"/>
    </xf>
    <xf numFmtId="1" fontId="45" fillId="0" borderId="7" xfId="0" applyNumberFormat="1" applyFont="1" applyBorder="1" applyAlignment="1" applyProtection="1">
      <alignment horizontal="center" vertical="center" wrapText="1"/>
    </xf>
    <xf numFmtId="0" fontId="42" fillId="0" borderId="0" xfId="0" applyFont="1" applyAlignment="1" applyProtection="1">
      <alignment horizontal="center" vertical="center"/>
    </xf>
    <xf numFmtId="0" fontId="43" fillId="0" borderId="13" xfId="0" applyFont="1" applyFill="1" applyBorder="1" applyAlignment="1" applyProtection="1">
      <alignment horizontal="center" vertical="center"/>
    </xf>
    <xf numFmtId="0" fontId="43" fillId="0" borderId="10" xfId="0" applyFont="1" applyFill="1" applyBorder="1" applyAlignment="1" applyProtection="1">
      <alignment horizontal="center" vertical="center"/>
    </xf>
    <xf numFmtId="0" fontId="46" fillId="0" borderId="13" xfId="0" applyFont="1" applyBorder="1" applyAlignment="1" applyProtection="1">
      <alignment horizontal="center" vertical="center" wrapText="1"/>
      <protection locked="0"/>
    </xf>
    <xf numFmtId="0" fontId="46" fillId="0" borderId="12" xfId="0" applyFont="1" applyBorder="1" applyAlignment="1" applyProtection="1">
      <alignment horizontal="center" vertical="center" wrapText="1"/>
      <protection locked="0"/>
    </xf>
    <xf numFmtId="0" fontId="46" fillId="0" borderId="10" xfId="0" applyFont="1" applyBorder="1" applyAlignment="1" applyProtection="1">
      <alignment horizontal="center" vertical="center" wrapText="1"/>
      <protection locked="0"/>
    </xf>
    <xf numFmtId="0" fontId="42" fillId="0" borderId="4" xfId="0" applyFont="1" applyBorder="1" applyAlignment="1" applyProtection="1">
      <alignment horizontal="center" vertical="center"/>
      <protection locked="0"/>
    </xf>
    <xf numFmtId="0" fontId="42" fillId="0" borderId="2" xfId="0" applyFont="1" applyBorder="1" applyAlignment="1" applyProtection="1">
      <alignment horizontal="center" vertical="center"/>
      <protection locked="0"/>
    </xf>
    <xf numFmtId="0" fontId="43" fillId="0" borderId="12" xfId="0" applyFont="1" applyFill="1" applyBorder="1" applyAlignment="1" applyProtection="1">
      <alignment horizontal="center" vertical="center"/>
    </xf>
    <xf numFmtId="1" fontId="42" fillId="0" borderId="9" xfId="0" applyNumberFormat="1" applyFont="1" applyBorder="1" applyAlignment="1" applyProtection="1">
      <alignment horizontal="center" vertical="center"/>
    </xf>
    <xf numFmtId="0" fontId="42" fillId="0" borderId="0" xfId="0" applyFont="1" applyBorder="1" applyAlignment="1" applyProtection="1">
      <alignment horizontal="center" vertical="center"/>
    </xf>
    <xf numFmtId="0" fontId="42" fillId="0" borderId="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1" fillId="0" borderId="13" xfId="0" applyFont="1" applyBorder="1" applyAlignment="1" applyProtection="1">
      <alignment horizontal="center" vertical="center" textRotation="90" wrapText="1"/>
      <protection locked="0"/>
    </xf>
    <xf numFmtId="0" fontId="41" fillId="0" borderId="12" xfId="0" applyFont="1" applyBorder="1" applyAlignment="1" applyProtection="1">
      <alignment horizontal="center" vertical="center" textRotation="90" wrapText="1"/>
      <protection locked="0"/>
    </xf>
    <xf numFmtId="0" fontId="44" fillId="2" borderId="9" xfId="0" applyFont="1" applyFill="1" applyBorder="1" applyAlignment="1" applyProtection="1">
      <alignment horizontal="center" vertical="center" wrapText="1"/>
    </xf>
    <xf numFmtId="0" fontId="44" fillId="2" borderId="0" xfId="0" applyFont="1" applyFill="1" applyBorder="1" applyAlignment="1" applyProtection="1">
      <alignment horizontal="center" vertical="center" wrapText="1"/>
    </xf>
    <xf numFmtId="0" fontId="45" fillId="0" borderId="4" xfId="0" applyFont="1" applyBorder="1" applyAlignment="1" applyProtection="1">
      <alignment horizontal="center" vertical="center" wrapText="1"/>
    </xf>
    <xf numFmtId="0" fontId="45" fillId="0" borderId="2" xfId="0" applyFont="1" applyBorder="1" applyAlignment="1" applyProtection="1">
      <alignment horizontal="center" vertical="center" wrapText="1"/>
    </xf>
    <xf numFmtId="0" fontId="45" fillId="0" borderId="7" xfId="0" applyFont="1" applyBorder="1" applyAlignment="1" applyProtection="1">
      <alignment horizontal="center" vertical="center" wrapText="1"/>
    </xf>
    <xf numFmtId="0" fontId="42" fillId="0" borderId="13" xfId="0" applyFont="1" applyBorder="1" applyAlignment="1" applyProtection="1">
      <alignment horizontal="center" vertical="center"/>
      <protection locked="0"/>
    </xf>
    <xf numFmtId="0" fontId="42" fillId="0" borderId="12" xfId="0" applyFont="1" applyBorder="1" applyAlignment="1" applyProtection="1">
      <alignment horizontal="center" vertical="center"/>
      <protection locked="0"/>
    </xf>
    <xf numFmtId="0" fontId="42" fillId="0" borderId="10" xfId="0" applyFont="1" applyBorder="1" applyAlignment="1" applyProtection="1">
      <alignment horizontal="center" vertical="center"/>
      <protection locked="0"/>
    </xf>
    <xf numFmtId="0" fontId="41" fillId="0" borderId="1" xfId="0" applyFont="1" applyBorder="1" applyAlignment="1" applyProtection="1">
      <alignment horizontal="center" vertical="center" wrapText="1"/>
      <protection locked="0"/>
    </xf>
    <xf numFmtId="0" fontId="41" fillId="0" borderId="13" xfId="0" applyFont="1" applyBorder="1" applyAlignment="1" applyProtection="1">
      <alignment horizontal="center" vertical="center" wrapText="1"/>
      <protection locked="0"/>
    </xf>
    <xf numFmtId="0" fontId="43" fillId="0" borderId="1" xfId="0" applyFont="1" applyBorder="1" applyAlignment="1" applyProtection="1">
      <alignment horizontal="center" vertical="center"/>
    </xf>
    <xf numFmtId="0" fontId="40" fillId="0" borderId="13" xfId="0" applyFont="1" applyBorder="1" applyAlignment="1" applyProtection="1">
      <alignment vertical="center" wrapText="1"/>
      <protection locked="0"/>
    </xf>
    <xf numFmtId="0" fontId="40" fillId="0" borderId="12" xfId="0" applyFont="1" applyBorder="1" applyAlignment="1" applyProtection="1">
      <alignment vertical="center"/>
      <protection locked="0"/>
    </xf>
    <xf numFmtId="0" fontId="40" fillId="0" borderId="10" xfId="0" applyFont="1" applyBorder="1" applyAlignment="1" applyProtection="1">
      <alignment vertical="center"/>
      <protection locked="0"/>
    </xf>
    <xf numFmtId="0" fontId="43" fillId="0" borderId="1" xfId="0" applyFont="1" applyFill="1" applyBorder="1" applyAlignment="1" applyProtection="1">
      <alignment horizontal="center" vertical="center"/>
    </xf>
    <xf numFmtId="0" fontId="28" fillId="0" borderId="24" xfId="0" applyFont="1" applyBorder="1" applyAlignment="1" applyProtection="1">
      <alignment horizontal="center" vertical="center" wrapText="1"/>
    </xf>
    <xf numFmtId="0" fontId="28" fillId="0" borderId="0" xfId="0" applyFont="1" applyAlignment="1" applyProtection="1">
      <alignment horizontal="center" vertical="center" wrapText="1"/>
    </xf>
    <xf numFmtId="0" fontId="18" fillId="0" borderId="1" xfId="0" applyFont="1" applyBorder="1" applyAlignment="1" applyProtection="1">
      <alignment horizontal="center" vertical="center" wrapText="1"/>
      <protection locked="0"/>
    </xf>
    <xf numFmtId="0" fontId="18" fillId="0" borderId="13" xfId="0" applyFont="1" applyBorder="1" applyAlignment="1" applyProtection="1">
      <alignment horizontal="center" vertical="center" wrapText="1"/>
      <protection locked="0"/>
    </xf>
    <xf numFmtId="0" fontId="38" fillId="0" borderId="13" xfId="0" applyFont="1" applyBorder="1" applyAlignment="1" applyProtection="1">
      <alignment horizontal="center" vertical="center" wrapText="1"/>
      <protection locked="0"/>
    </xf>
    <xf numFmtId="0" fontId="38" fillId="0" borderId="12"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40" fillId="0" borderId="18" xfId="0" applyFont="1" applyBorder="1" applyAlignment="1" applyProtection="1">
      <alignment vertical="center" wrapText="1"/>
      <protection locked="0"/>
    </xf>
    <xf numFmtId="0" fontId="40" fillId="0" borderId="18" xfId="0" applyFont="1" applyBorder="1" applyAlignment="1" applyProtection="1">
      <alignment vertical="center"/>
      <protection locked="0"/>
    </xf>
    <xf numFmtId="0" fontId="39" fillId="0" borderId="1" xfId="0" applyFont="1" applyBorder="1" applyAlignment="1" applyProtection="1">
      <alignment horizontal="center" vertical="center" wrapText="1"/>
      <protection locked="0"/>
    </xf>
    <xf numFmtId="0" fontId="39" fillId="0" borderId="1" xfId="0" applyFont="1" applyBorder="1" applyAlignment="1" applyProtection="1">
      <alignment horizontal="center" vertical="center"/>
      <protection locked="0"/>
    </xf>
    <xf numFmtId="0" fontId="39" fillId="0" borderId="13" xfId="0" applyFont="1" applyBorder="1" applyAlignment="1" applyProtection="1">
      <alignment horizontal="center" vertical="center"/>
      <protection locked="0"/>
    </xf>
    <xf numFmtId="0" fontId="41" fillId="0" borderId="1" xfId="0" applyFont="1" applyFill="1" applyBorder="1" applyAlignment="1" applyProtection="1">
      <alignment horizontal="center" vertical="center" wrapText="1"/>
      <protection locked="0"/>
    </xf>
    <xf numFmtId="0" fontId="41" fillId="0" borderId="13" xfId="0" applyFont="1" applyFill="1" applyBorder="1" applyAlignment="1" applyProtection="1">
      <alignment horizontal="center" vertical="center" wrapText="1"/>
      <protection locked="0"/>
    </xf>
    <xf numFmtId="0" fontId="46" fillId="0" borderId="26" xfId="0" applyFont="1" applyBorder="1" applyAlignment="1" applyProtection="1">
      <alignment horizontal="left" vertical="center" wrapText="1"/>
      <protection locked="0"/>
    </xf>
    <xf numFmtId="0" fontId="46" fillId="0" borderId="23" xfId="0" applyFont="1" applyBorder="1" applyAlignment="1" applyProtection="1">
      <alignment horizontal="center" vertical="center" wrapText="1"/>
      <protection locked="0"/>
    </xf>
    <xf numFmtId="0" fontId="46" fillId="0" borderId="25" xfId="0" applyFont="1" applyBorder="1" applyAlignment="1" applyProtection="1">
      <alignment horizontal="center" vertical="center" wrapText="1"/>
      <protection locked="0"/>
    </xf>
    <xf numFmtId="0" fontId="41" fillId="0" borderId="10" xfId="0" applyFont="1" applyBorder="1" applyAlignment="1" applyProtection="1">
      <alignment horizontal="center" vertical="center"/>
    </xf>
    <xf numFmtId="0" fontId="41" fillId="0" borderId="1" xfId="0" applyFont="1" applyBorder="1" applyAlignment="1" applyProtection="1">
      <alignment horizontal="center" vertical="center"/>
    </xf>
    <xf numFmtId="0" fontId="42" fillId="0" borderId="13" xfId="0" applyFont="1" applyBorder="1" applyAlignment="1" applyProtection="1">
      <alignment horizontal="left" vertical="center" wrapText="1"/>
      <protection locked="0"/>
    </xf>
    <xf numFmtId="0" fontId="42" fillId="0" borderId="12" xfId="0" applyFont="1" applyBorder="1" applyAlignment="1" applyProtection="1">
      <alignment horizontal="left" vertical="center" wrapText="1"/>
      <protection locked="0"/>
    </xf>
    <xf numFmtId="0" fontId="42" fillId="0" borderId="10" xfId="0" applyFont="1" applyBorder="1" applyAlignment="1" applyProtection="1">
      <alignment horizontal="left" vertical="center" wrapText="1"/>
      <protection locked="0"/>
    </xf>
    <xf numFmtId="0" fontId="39" fillId="0" borderId="13" xfId="0" applyFont="1" applyBorder="1" applyAlignment="1" applyProtection="1">
      <alignment horizontal="center" vertical="center" wrapText="1"/>
      <protection locked="0"/>
    </xf>
    <xf numFmtId="0" fontId="39" fillId="0" borderId="12" xfId="0" applyFont="1" applyBorder="1" applyAlignment="1" applyProtection="1">
      <alignment horizontal="center" vertical="center"/>
      <protection locked="0"/>
    </xf>
    <xf numFmtId="0" fontId="39" fillId="0" borderId="10" xfId="0" applyFont="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0" fontId="42" fillId="0" borderId="12" xfId="0" applyFont="1" applyFill="1" applyBorder="1" applyAlignment="1" applyProtection="1">
      <alignment horizontal="center" vertical="center"/>
      <protection locked="0"/>
    </xf>
    <xf numFmtId="0" fontId="42" fillId="0" borderId="10" xfId="0" applyFont="1" applyFill="1" applyBorder="1" applyAlignment="1" applyProtection="1">
      <alignment horizontal="center" vertical="center"/>
      <protection locked="0"/>
    </xf>
    <xf numFmtId="0" fontId="29" fillId="0" borderId="7" xfId="0" applyFont="1" applyBorder="1" applyAlignment="1" applyProtection="1">
      <alignment horizontal="center" vertical="center"/>
    </xf>
    <xf numFmtId="0" fontId="29" fillId="0" borderId="11" xfId="0" applyFont="1" applyBorder="1" applyAlignment="1" applyProtection="1">
      <alignment horizontal="center" vertical="center"/>
    </xf>
    <xf numFmtId="0" fontId="29" fillId="0" borderId="8" xfId="0" applyFont="1" applyBorder="1" applyAlignment="1" applyProtection="1">
      <alignment horizontal="center" vertical="center"/>
    </xf>
    <xf numFmtId="0" fontId="29" fillId="0" borderId="1" xfId="0" applyFont="1" applyBorder="1" applyAlignment="1" applyProtection="1">
      <alignment horizontal="center" wrapText="1"/>
    </xf>
    <xf numFmtId="0" fontId="29" fillId="0" borderId="2" xfId="0" applyFont="1" applyBorder="1" applyAlignment="1" applyProtection="1">
      <alignment horizontal="center" vertical="center"/>
    </xf>
    <xf numFmtId="0" fontId="29" fillId="0" borderId="0" xfId="0" applyFont="1" applyAlignment="1" applyProtection="1">
      <alignment horizontal="center" vertical="center"/>
    </xf>
    <xf numFmtId="0" fontId="40" fillId="3" borderId="13" xfId="0" applyFont="1" applyFill="1" applyBorder="1" applyAlignment="1" applyProtection="1">
      <alignment vertical="center" wrapText="1"/>
      <protection locked="0"/>
    </xf>
    <xf numFmtId="0" fontId="40" fillId="3" borderId="12" xfId="0" applyFont="1" applyFill="1" applyBorder="1" applyAlignment="1" applyProtection="1">
      <alignment vertical="center"/>
      <protection locked="0"/>
    </xf>
    <xf numFmtId="0" fontId="40" fillId="3" borderId="10" xfId="0" applyFont="1" applyFill="1" applyBorder="1" applyAlignment="1" applyProtection="1">
      <alignment vertical="center"/>
      <protection locked="0"/>
    </xf>
    <xf numFmtId="0" fontId="40" fillId="3" borderId="1" xfId="0" applyFont="1" applyFill="1" applyBorder="1" applyAlignment="1" applyProtection="1">
      <alignment vertical="center" wrapText="1"/>
      <protection locked="0"/>
    </xf>
    <xf numFmtId="0" fontId="40" fillId="3" borderId="1" xfId="0" applyFont="1" applyFill="1" applyBorder="1" applyAlignment="1" applyProtection="1">
      <alignment vertical="center"/>
      <protection locked="0"/>
    </xf>
    <xf numFmtId="0" fontId="29" fillId="0" borderId="1" xfId="0" applyFont="1" applyBorder="1" applyAlignment="1" applyProtection="1">
      <alignment horizontal="center"/>
    </xf>
    <xf numFmtId="0" fontId="18" fillId="4" borderId="1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10" xfId="0" applyFont="1" applyFill="1" applyBorder="1" applyAlignment="1" applyProtection="1">
      <alignment horizontal="center" vertical="center" wrapText="1"/>
    </xf>
    <xf numFmtId="0" fontId="29" fillId="0" borderId="10" xfId="0" applyFont="1" applyBorder="1" applyAlignment="1" applyProtection="1">
      <alignment horizontal="center"/>
    </xf>
    <xf numFmtId="0" fontId="29" fillId="0" borderId="10" xfId="0" applyFont="1" applyBorder="1" applyAlignment="1" applyProtection="1">
      <alignment horizontal="center" vertical="center"/>
    </xf>
    <xf numFmtId="0" fontId="29" fillId="0" borderId="1" xfId="0" applyFont="1" applyBorder="1" applyAlignment="1" applyProtection="1">
      <alignment horizontal="center" vertical="center"/>
    </xf>
    <xf numFmtId="0" fontId="29" fillId="4" borderId="10" xfId="0" applyFont="1" applyFill="1" applyBorder="1" applyAlignment="1" applyProtection="1">
      <alignment horizontal="center" vertical="center"/>
    </xf>
    <xf numFmtId="0" fontId="18" fillId="4" borderId="10" xfId="0" applyFont="1" applyFill="1" applyBorder="1" applyAlignment="1" applyProtection="1">
      <alignment horizontal="center" vertical="center"/>
    </xf>
    <xf numFmtId="0" fontId="18" fillId="4" borderId="1" xfId="0" applyFont="1" applyFill="1" applyBorder="1" applyAlignment="1" applyProtection="1">
      <alignment horizontal="center" vertical="center"/>
    </xf>
    <xf numFmtId="0" fontId="29" fillId="3" borderId="1" xfId="0" applyFont="1" applyFill="1" applyBorder="1" applyAlignment="1" applyProtection="1">
      <alignment horizontal="left" vertical="center"/>
      <protection locked="0"/>
    </xf>
    <xf numFmtId="0" fontId="28" fillId="3" borderId="1" xfId="0" applyFont="1" applyFill="1" applyBorder="1" applyAlignment="1" applyProtection="1">
      <alignment horizontal="center"/>
    </xf>
    <xf numFmtId="0" fontId="36" fillId="0" borderId="3" xfId="0" applyFont="1" applyBorder="1" applyAlignment="1" applyProtection="1">
      <alignment horizontal="center"/>
    </xf>
    <xf numFmtId="0" fontId="36" fillId="0" borderId="17" xfId="0" applyFont="1" applyBorder="1" applyAlignment="1" applyProtection="1">
      <alignment horizontal="center"/>
    </xf>
    <xf numFmtId="0" fontId="36" fillId="0" borderId="18" xfId="0" applyFont="1" applyBorder="1" applyAlignment="1" applyProtection="1">
      <alignment horizontal="center"/>
    </xf>
    <xf numFmtId="0" fontId="29" fillId="4" borderId="12" xfId="0" applyFont="1" applyFill="1" applyBorder="1" applyAlignment="1" applyProtection="1">
      <alignment horizontal="center" vertical="center"/>
    </xf>
    <xf numFmtId="0" fontId="29" fillId="0" borderId="4" xfId="0" applyFont="1" applyBorder="1" applyAlignment="1" applyProtection="1">
      <alignment horizontal="center" vertical="center"/>
    </xf>
    <xf numFmtId="0" fontId="29" fillId="0" borderId="9" xfId="0" applyFont="1" applyBorder="1" applyAlignment="1" applyProtection="1">
      <alignment horizontal="center" vertical="center"/>
    </xf>
    <xf numFmtId="0" fontId="29" fillId="0" borderId="5" xfId="0" applyFont="1" applyBorder="1" applyAlignment="1" applyProtection="1">
      <alignment horizontal="center" vertical="center"/>
    </xf>
    <xf numFmtId="0" fontId="29" fillId="0" borderId="0" xfId="0" applyFont="1" applyBorder="1" applyAlignment="1" applyProtection="1">
      <alignment horizontal="center" vertical="center"/>
    </xf>
    <xf numFmtId="0" fontId="29" fillId="0" borderId="6" xfId="0" applyFont="1" applyBorder="1" applyAlignment="1" applyProtection="1">
      <alignment horizontal="center" vertical="center"/>
    </xf>
    <xf numFmtId="1" fontId="28" fillId="0" borderId="3" xfId="0" applyNumberFormat="1" applyFont="1" applyBorder="1" applyAlignment="1" applyProtection="1">
      <alignment horizontal="center" vertical="top" wrapText="1"/>
      <protection locked="0"/>
    </xf>
    <xf numFmtId="1" fontId="28" fillId="0" borderId="18" xfId="0" applyNumberFormat="1" applyFont="1" applyBorder="1" applyAlignment="1" applyProtection="1">
      <alignment horizontal="center" vertical="top" wrapText="1"/>
      <protection locked="0"/>
    </xf>
    <xf numFmtId="0" fontId="28" fillId="0" borderId="1" xfId="0" applyFont="1" applyBorder="1" applyAlignment="1" applyProtection="1">
      <alignment horizontal="center" vertical="top" wrapText="1"/>
      <protection locked="0"/>
    </xf>
    <xf numFmtId="0" fontId="28" fillId="0" borderId="1" xfId="0" applyFont="1" applyBorder="1" applyAlignment="1" applyProtection="1">
      <alignment horizontal="center" wrapText="1"/>
      <protection locked="0"/>
    </xf>
    <xf numFmtId="0" fontId="42" fillId="0" borderId="4" xfId="0" applyFont="1" applyBorder="1" applyAlignment="1" applyProtection="1">
      <alignment horizontal="justify" vertical="center" wrapText="1"/>
      <protection locked="0"/>
    </xf>
    <xf numFmtId="0" fontId="42" fillId="0" borderId="2" xfId="0" applyFont="1" applyBorder="1" applyAlignment="1" applyProtection="1">
      <alignment horizontal="justify" vertical="center" wrapText="1"/>
      <protection locked="0"/>
    </xf>
    <xf numFmtId="14" fontId="42" fillId="0" borderId="4" xfId="0" applyNumberFormat="1" applyFont="1" applyBorder="1" applyAlignment="1" applyProtection="1">
      <alignment horizontal="left" vertical="center" wrapText="1"/>
      <protection locked="0"/>
    </xf>
    <xf numFmtId="0" fontId="42" fillId="0" borderId="2" xfId="0" applyFont="1" applyBorder="1" applyAlignment="1" applyProtection="1">
      <alignment horizontal="left" vertical="center" wrapText="1"/>
      <protection locked="0"/>
    </xf>
    <xf numFmtId="0" fontId="40" fillId="0" borderId="13" xfId="0" applyFont="1" applyFill="1" applyBorder="1" applyAlignment="1" applyProtection="1">
      <alignment horizontal="center" vertical="center" wrapText="1"/>
      <protection locked="0"/>
    </xf>
    <xf numFmtId="0" fontId="40" fillId="0" borderId="12" xfId="0" applyFont="1" applyFill="1" applyBorder="1" applyAlignment="1" applyProtection="1">
      <alignment horizontal="center" vertical="center"/>
      <protection locked="0"/>
    </xf>
    <xf numFmtId="0" fontId="40" fillId="0" borderId="10" xfId="0" applyFont="1" applyFill="1" applyBorder="1" applyAlignment="1" applyProtection="1">
      <alignment horizontal="center" vertical="center"/>
      <protection locked="0"/>
    </xf>
    <xf numFmtId="0" fontId="28" fillId="0" borderId="12" xfId="0" applyFont="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40" fillId="0" borderId="12" xfId="0" applyFont="1" applyFill="1" applyBorder="1" applyAlignment="1" applyProtection="1">
      <alignment horizontal="center" vertical="center" wrapText="1"/>
      <protection locked="0"/>
    </xf>
    <xf numFmtId="0" fontId="40" fillId="0" borderId="10" xfId="0" applyFont="1" applyFill="1" applyBorder="1" applyAlignment="1" applyProtection="1">
      <alignment horizontal="center" vertical="center" wrapText="1"/>
      <protection locked="0"/>
    </xf>
    <xf numFmtId="0" fontId="41" fillId="0" borderId="4" xfId="0" applyFont="1" applyBorder="1" applyAlignment="1" applyProtection="1">
      <alignment horizontal="center" vertical="center" wrapText="1"/>
    </xf>
    <xf numFmtId="0" fontId="41" fillId="0" borderId="2" xfId="0" applyFont="1" applyBorder="1" applyAlignment="1" applyProtection="1">
      <alignment horizontal="center" vertical="center" wrapText="1"/>
    </xf>
    <xf numFmtId="0" fontId="41" fillId="0" borderId="7" xfId="0" applyFont="1" applyBorder="1" applyAlignment="1" applyProtection="1">
      <alignment horizontal="center" vertical="center" wrapText="1"/>
    </xf>
    <xf numFmtId="1" fontId="41" fillId="0" borderId="4" xfId="0" applyNumberFormat="1" applyFont="1" applyBorder="1" applyAlignment="1" applyProtection="1">
      <alignment horizontal="center" vertical="center" wrapText="1"/>
    </xf>
    <xf numFmtId="1" fontId="41" fillId="0" borderId="2" xfId="0" applyNumberFormat="1" applyFont="1" applyBorder="1" applyAlignment="1" applyProtection="1">
      <alignment horizontal="center" vertical="center" wrapText="1"/>
    </xf>
    <xf numFmtId="1" fontId="41" fillId="0" borderId="7" xfId="0" applyNumberFormat="1" applyFont="1" applyBorder="1" applyAlignment="1" applyProtection="1">
      <alignment horizontal="center" vertical="center" wrapText="1"/>
    </xf>
    <xf numFmtId="0" fontId="42" fillId="0" borderId="4" xfId="0" applyFont="1" applyBorder="1" applyAlignment="1" applyProtection="1">
      <alignment horizontal="center" vertical="center" wrapText="1"/>
      <protection locked="0"/>
    </xf>
    <xf numFmtId="0" fontId="42" fillId="0" borderId="2" xfId="0" applyFont="1" applyBorder="1" applyAlignment="1" applyProtection="1">
      <alignment horizontal="center" vertical="center" wrapText="1"/>
      <protection locked="0"/>
    </xf>
    <xf numFmtId="0" fontId="39" fillId="0" borderId="13" xfId="0" applyFont="1" applyBorder="1" applyAlignment="1" applyProtection="1">
      <alignment horizontal="left" vertical="center" wrapText="1"/>
      <protection locked="0"/>
    </xf>
    <xf numFmtId="0" fontId="39" fillId="0" borderId="12" xfId="0" applyFont="1" applyBorder="1" applyAlignment="1" applyProtection="1">
      <alignment horizontal="left" vertical="center" wrapText="1"/>
      <protection locked="0"/>
    </xf>
    <xf numFmtId="0" fontId="39" fillId="0" borderId="10" xfId="0" applyFont="1" applyBorder="1" applyAlignment="1" applyProtection="1">
      <alignment horizontal="left" vertical="center" wrapText="1"/>
      <protection locked="0"/>
    </xf>
    <xf numFmtId="0" fontId="42" fillId="0" borderId="1" xfId="0" applyFont="1" applyBorder="1" applyAlignment="1" applyProtection="1">
      <alignment horizontal="justify" vertical="top" wrapText="1"/>
      <protection locked="0"/>
    </xf>
    <xf numFmtId="0" fontId="42" fillId="0" borderId="13" xfId="0" applyFont="1" applyBorder="1" applyAlignment="1" applyProtection="1">
      <alignment horizontal="justify" vertical="top" wrapText="1"/>
      <protection locked="0"/>
    </xf>
    <xf numFmtId="0" fontId="46" fillId="0" borderId="1" xfId="0" applyFont="1" applyBorder="1" applyAlignment="1" applyProtection="1">
      <alignment horizontal="center" vertical="center"/>
      <protection locked="0"/>
    </xf>
    <xf numFmtId="0" fontId="46" fillId="0" borderId="13" xfId="0" applyFont="1" applyBorder="1" applyAlignment="1" applyProtection="1">
      <alignment horizontal="center" vertical="center"/>
      <protection locked="0"/>
    </xf>
    <xf numFmtId="0" fontId="42" fillId="0" borderId="1" xfId="0" applyFont="1" applyBorder="1" applyAlignment="1" applyProtection="1">
      <alignment horizontal="justify" vertical="center" wrapText="1"/>
      <protection locked="0"/>
    </xf>
    <xf numFmtId="0" fontId="42" fillId="0" borderId="13" xfId="0" applyFont="1" applyBorder="1" applyAlignment="1" applyProtection="1">
      <alignment horizontal="justify" vertical="center" wrapText="1"/>
      <protection locked="0"/>
    </xf>
    <xf numFmtId="14" fontId="42" fillId="0" borderId="4" xfId="0" applyNumberFormat="1" applyFont="1" applyBorder="1" applyAlignment="1" applyProtection="1">
      <alignment horizontal="center" vertical="center" wrapText="1"/>
      <protection locked="0"/>
    </xf>
    <xf numFmtId="0" fontId="40" fillId="0" borderId="13" xfId="0" applyFont="1" applyBorder="1" applyAlignment="1" applyProtection="1">
      <alignment horizontal="center" vertical="center" wrapText="1"/>
      <protection locked="0"/>
    </xf>
    <xf numFmtId="0" fontId="40" fillId="0" borderId="12" xfId="0" applyFont="1" applyBorder="1" applyAlignment="1" applyProtection="1">
      <alignment horizontal="center" vertical="center" wrapText="1"/>
      <protection locked="0"/>
    </xf>
    <xf numFmtId="0" fontId="40" fillId="0" borderId="10" xfId="0" applyFont="1" applyBorder="1" applyAlignment="1" applyProtection="1">
      <alignment horizontal="center" vertical="center" wrapText="1"/>
      <protection locked="0"/>
    </xf>
    <xf numFmtId="0" fontId="45" fillId="0" borderId="4" xfId="0" applyFont="1" applyBorder="1" applyAlignment="1" applyProtection="1">
      <alignment horizontal="left" vertical="center" wrapText="1"/>
      <protection locked="0"/>
    </xf>
    <xf numFmtId="0" fontId="45" fillId="0" borderId="2" xfId="0" applyFont="1" applyBorder="1" applyAlignment="1" applyProtection="1">
      <alignment horizontal="left" vertical="center"/>
      <protection locked="0"/>
    </xf>
    <xf numFmtId="0" fontId="42" fillId="0" borderId="12" xfId="0" applyFont="1" applyBorder="1" applyAlignment="1" applyProtection="1">
      <alignment horizontal="justify" vertical="center" wrapText="1"/>
      <protection locked="0"/>
    </xf>
    <xf numFmtId="0" fontId="42" fillId="0" borderId="10" xfId="0" applyFont="1" applyBorder="1" applyAlignment="1" applyProtection="1">
      <alignment horizontal="justify" vertical="center" wrapText="1"/>
      <protection locked="0"/>
    </xf>
    <xf numFmtId="0" fontId="57" fillId="0" borderId="4" xfId="0" applyFont="1" applyBorder="1" applyAlignment="1" applyProtection="1">
      <alignment horizontal="center" vertical="center" wrapText="1"/>
      <protection locked="0"/>
    </xf>
    <xf numFmtId="0" fontId="57" fillId="0" borderId="2" xfId="0" applyFont="1" applyBorder="1" applyAlignment="1" applyProtection="1">
      <alignment horizontal="center" vertical="center"/>
      <protection locked="0"/>
    </xf>
    <xf numFmtId="0" fontId="41" fillId="0" borderId="13" xfId="0" applyFont="1" applyBorder="1" applyAlignment="1" applyProtection="1">
      <alignment horizontal="left" vertical="center" wrapText="1"/>
      <protection locked="0"/>
    </xf>
    <xf numFmtId="0" fontId="41" fillId="0" borderId="12" xfId="0" applyFont="1" applyBorder="1" applyAlignment="1" applyProtection="1">
      <alignment horizontal="left" vertical="center" wrapText="1"/>
      <protection locked="0"/>
    </xf>
    <xf numFmtId="0" fontId="41" fillId="0" borderId="10" xfId="0" applyFont="1" applyBorder="1" applyAlignment="1" applyProtection="1">
      <alignment horizontal="left" vertical="center" wrapText="1"/>
      <protection locked="0"/>
    </xf>
    <xf numFmtId="0" fontId="46" fillId="0" borderId="13" xfId="0" applyFont="1" applyBorder="1" applyAlignment="1" applyProtection="1">
      <alignment horizontal="justify" vertical="center" wrapText="1"/>
      <protection locked="0"/>
    </xf>
    <xf numFmtId="0" fontId="46" fillId="0" borderId="12" xfId="0" applyFont="1" applyBorder="1" applyAlignment="1" applyProtection="1">
      <alignment horizontal="justify" vertical="center"/>
      <protection locked="0"/>
    </xf>
    <xf numFmtId="0" fontId="46" fillId="0" borderId="10" xfId="0" applyFont="1" applyBorder="1" applyAlignment="1" applyProtection="1">
      <alignment horizontal="justify" vertical="center"/>
      <protection locked="0"/>
    </xf>
    <xf numFmtId="14" fontId="40" fillId="0" borderId="13" xfId="0" applyNumberFormat="1" applyFont="1" applyBorder="1" applyAlignment="1" applyProtection="1">
      <alignment horizontal="center" vertical="center"/>
      <protection locked="0"/>
    </xf>
    <xf numFmtId="0" fontId="40" fillId="0" borderId="12" xfId="0" applyFont="1" applyBorder="1" applyAlignment="1" applyProtection="1">
      <alignment horizontal="center" vertical="center"/>
      <protection locked="0"/>
    </xf>
    <xf numFmtId="0" fontId="40" fillId="0" borderId="10" xfId="0" applyFont="1" applyBorder="1" applyAlignment="1" applyProtection="1">
      <alignment horizontal="center" vertical="center"/>
      <protection locked="0"/>
    </xf>
    <xf numFmtId="0" fontId="28" fillId="0" borderId="13" xfId="0" applyFont="1" applyBorder="1" applyAlignment="1" applyProtection="1">
      <alignment horizontal="justify" wrapText="1"/>
      <protection locked="0"/>
    </xf>
    <xf numFmtId="0" fontId="28" fillId="0" borderId="12" xfId="0" applyFont="1" applyBorder="1" applyAlignment="1" applyProtection="1">
      <alignment horizontal="justify"/>
      <protection locked="0"/>
    </xf>
    <xf numFmtId="0" fontId="28" fillId="0" borderId="10" xfId="0" applyFont="1" applyBorder="1" applyAlignment="1" applyProtection="1">
      <alignment horizontal="justify"/>
      <protection locked="0"/>
    </xf>
    <xf numFmtId="0" fontId="45" fillId="0" borderId="13" xfId="0" applyFont="1" applyBorder="1" applyAlignment="1" applyProtection="1">
      <alignment horizontal="center" vertical="center" wrapText="1"/>
      <protection locked="0"/>
    </xf>
    <xf numFmtId="0" fontId="45" fillId="0" borderId="12" xfId="0" applyFont="1" applyBorder="1" applyAlignment="1" applyProtection="1">
      <alignment horizontal="center" vertical="center"/>
      <protection locked="0"/>
    </xf>
    <xf numFmtId="0" fontId="45" fillId="0" borderId="10" xfId="0" applyFont="1" applyBorder="1" applyAlignment="1" applyProtection="1">
      <alignment horizontal="center" vertical="center"/>
      <protection locked="0"/>
    </xf>
    <xf numFmtId="0" fontId="50" fillId="0" borderId="13" xfId="0" applyFont="1" applyBorder="1" applyAlignment="1" applyProtection="1">
      <alignment horizontal="justify" vertical="center" wrapText="1"/>
      <protection locked="0"/>
    </xf>
    <xf numFmtId="0" fontId="50" fillId="0" borderId="12" xfId="0" applyFont="1" applyBorder="1" applyAlignment="1" applyProtection="1">
      <alignment horizontal="justify" vertical="center"/>
      <protection locked="0"/>
    </xf>
    <xf numFmtId="0" fontId="50" fillId="0" borderId="10" xfId="0" applyFont="1" applyBorder="1" applyAlignment="1" applyProtection="1">
      <alignment horizontal="justify" vertical="center"/>
      <protection locked="0"/>
    </xf>
    <xf numFmtId="0" fontId="40" fillId="0" borderId="1" xfId="0" applyFont="1" applyBorder="1" applyAlignment="1" applyProtection="1">
      <alignment horizontal="center" vertical="center" wrapText="1"/>
      <protection locked="0"/>
    </xf>
    <xf numFmtId="0" fontId="56" fillId="0" borderId="1" xfId="0" applyFont="1" applyBorder="1" applyAlignment="1" applyProtection="1">
      <alignment horizontal="center" vertical="center" wrapText="1"/>
      <protection locked="0"/>
    </xf>
    <xf numFmtId="0" fontId="56" fillId="0" borderId="13" xfId="0" applyFont="1" applyBorder="1" applyAlignment="1" applyProtection="1">
      <alignment horizontal="center" vertical="center" wrapText="1"/>
      <protection locked="0"/>
    </xf>
    <xf numFmtId="0" fontId="56" fillId="0" borderId="12" xfId="0" applyFont="1" applyBorder="1" applyAlignment="1" applyProtection="1">
      <alignment horizontal="center" vertical="center" wrapText="1"/>
      <protection locked="0"/>
    </xf>
    <xf numFmtId="0" fontId="56" fillId="0" borderId="10" xfId="0" applyFont="1" applyBorder="1" applyAlignment="1" applyProtection="1">
      <alignment horizontal="center" vertical="center" wrapText="1"/>
      <protection locked="0"/>
    </xf>
    <xf numFmtId="0" fontId="58" fillId="0" borderId="1" xfId="0" applyFont="1" applyBorder="1" applyAlignment="1" applyProtection="1">
      <alignment horizontal="justify" vertical="top" wrapText="1"/>
      <protection locked="0"/>
    </xf>
    <xf numFmtId="0" fontId="58" fillId="0" borderId="13" xfId="0" applyFont="1" applyBorder="1" applyAlignment="1" applyProtection="1">
      <alignment horizontal="justify" vertical="top" wrapText="1"/>
      <protection locked="0"/>
    </xf>
    <xf numFmtId="0" fontId="57" fillId="0" borderId="1" xfId="0" applyFont="1" applyBorder="1" applyAlignment="1" applyProtection="1">
      <alignment horizontal="justify" vertical="center" wrapText="1"/>
      <protection locked="0"/>
    </xf>
    <xf numFmtId="0" fontId="57" fillId="0" borderId="13" xfId="0" applyFont="1" applyBorder="1" applyAlignment="1" applyProtection="1">
      <alignment horizontal="justify" vertical="center" wrapText="1"/>
      <protection locked="0"/>
    </xf>
    <xf numFmtId="0" fontId="41" fillId="0" borderId="13" xfId="0" applyFont="1" applyBorder="1" applyAlignment="1" applyProtection="1">
      <alignment horizontal="justify" vertical="center" wrapText="1"/>
      <protection locked="0"/>
    </xf>
    <xf numFmtId="0" fontId="41" fillId="0" borderId="12" xfId="0" applyFont="1" applyBorder="1" applyAlignment="1" applyProtection="1">
      <alignment horizontal="justify" vertical="center" wrapText="1"/>
      <protection locked="0"/>
    </xf>
    <xf numFmtId="0" fontId="41" fillId="0" borderId="10" xfId="0" applyFont="1" applyBorder="1" applyAlignment="1" applyProtection="1">
      <alignment horizontal="justify" vertical="center" wrapText="1"/>
      <protection locked="0"/>
    </xf>
    <xf numFmtId="0" fontId="42" fillId="0" borderId="2" xfId="0" applyFont="1" applyBorder="1" applyAlignment="1" applyProtection="1">
      <alignment horizontal="justify" vertical="center"/>
      <protection locked="0"/>
    </xf>
    <xf numFmtId="9" fontId="29" fillId="0" borderId="13" xfId="1" applyFont="1" applyBorder="1" applyAlignment="1" applyProtection="1">
      <alignment horizontal="center" vertical="center" wrapText="1"/>
      <protection locked="0"/>
    </xf>
    <xf numFmtId="9" fontId="29" fillId="0" borderId="12" xfId="1" applyFont="1" applyBorder="1" applyAlignment="1" applyProtection="1">
      <alignment horizontal="center" vertical="center" wrapText="1"/>
      <protection locked="0"/>
    </xf>
    <xf numFmtId="9" fontId="29" fillId="0" borderId="10" xfId="1" applyFont="1" applyBorder="1" applyAlignment="1" applyProtection="1">
      <alignment horizontal="center" vertical="center" wrapText="1"/>
      <protection locked="0"/>
    </xf>
    <xf numFmtId="0" fontId="41" fillId="0" borderId="4" xfId="0" applyFont="1" applyBorder="1" applyAlignment="1" applyProtection="1">
      <alignment horizontal="center" vertical="center" wrapText="1"/>
      <protection locked="0"/>
    </xf>
    <xf numFmtId="0" fontId="41" fillId="0" borderId="2" xfId="0" applyFont="1" applyBorder="1" applyAlignment="1" applyProtection="1">
      <alignment horizontal="center" vertical="center"/>
      <protection locked="0"/>
    </xf>
    <xf numFmtId="0" fontId="42" fillId="0" borderId="1" xfId="0" applyFont="1" applyBorder="1" applyAlignment="1" applyProtection="1">
      <alignment horizontal="justify" vertical="center"/>
      <protection locked="0"/>
    </xf>
    <xf numFmtId="0" fontId="42" fillId="0" borderId="13" xfId="0" applyFont="1" applyBorder="1" applyAlignment="1" applyProtection="1">
      <alignment horizontal="justify" vertical="center"/>
      <protection locked="0"/>
    </xf>
    <xf numFmtId="0" fontId="41" fillId="0" borderId="1" xfId="0" applyFont="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0" fontId="41" fillId="0" borderId="1" xfId="0" applyFont="1" applyBorder="1" applyAlignment="1" applyProtection="1">
      <alignment horizontal="justify" vertical="center" wrapText="1"/>
      <protection locked="0"/>
    </xf>
    <xf numFmtId="0" fontId="45" fillId="0" borderId="1" xfId="0" applyFont="1" applyBorder="1" applyAlignment="1" applyProtection="1">
      <alignment horizontal="justify" vertical="center" wrapText="1"/>
      <protection locked="0"/>
    </xf>
    <xf numFmtId="0" fontId="45" fillId="0" borderId="1" xfId="0" applyFont="1" applyBorder="1" applyAlignment="1" applyProtection="1">
      <alignment horizontal="justify" vertical="center"/>
      <protection locked="0"/>
    </xf>
    <xf numFmtId="0" fontId="45" fillId="0" borderId="13" xfId="0" applyFont="1" applyBorder="1" applyAlignment="1" applyProtection="1">
      <alignment horizontal="justify" vertical="center"/>
      <protection locked="0"/>
    </xf>
    <xf numFmtId="0" fontId="41" fillId="0" borderId="4" xfId="0" applyFont="1" applyBorder="1" applyAlignment="1" applyProtection="1">
      <alignment horizontal="justify" vertical="center" wrapText="1"/>
      <protection locked="0"/>
    </xf>
    <xf numFmtId="0" fontId="41" fillId="0" borderId="2" xfId="0" applyFont="1" applyBorder="1" applyAlignment="1" applyProtection="1">
      <alignment horizontal="justify" vertical="center" wrapText="1"/>
      <protection locked="0"/>
    </xf>
    <xf numFmtId="9" fontId="49" fillId="0" borderId="4" xfId="0" applyNumberFormat="1" applyFont="1" applyBorder="1" applyAlignment="1" applyProtection="1">
      <alignment horizontal="center" vertical="center" wrapText="1"/>
      <protection locked="0"/>
    </xf>
    <xf numFmtId="0" fontId="49" fillId="0" borderId="2" xfId="0" applyFont="1" applyBorder="1" applyAlignment="1" applyProtection="1">
      <alignment horizontal="center" vertical="center" wrapText="1"/>
      <protection locked="0"/>
    </xf>
    <xf numFmtId="0" fontId="45" fillId="0" borderId="13" xfId="0" applyFont="1" applyBorder="1" applyAlignment="1" applyProtection="1">
      <alignment horizontal="left" vertical="center" wrapText="1"/>
      <protection locked="0"/>
    </xf>
    <xf numFmtId="0" fontId="45" fillId="0" borderId="12" xfId="0" applyFont="1" applyBorder="1" applyAlignment="1" applyProtection="1">
      <alignment horizontal="left" vertical="center" wrapText="1"/>
      <protection locked="0"/>
    </xf>
    <xf numFmtId="0" fontId="45" fillId="0" borderId="10" xfId="0" applyFont="1" applyBorder="1" applyAlignment="1" applyProtection="1">
      <alignment horizontal="left" vertical="center" wrapText="1"/>
      <protection locked="0"/>
    </xf>
    <xf numFmtId="0" fontId="49" fillId="0" borderId="1" xfId="0" applyFont="1" applyBorder="1" applyAlignment="1" applyProtection="1">
      <alignment horizontal="center" vertical="center" wrapText="1"/>
      <protection locked="0"/>
    </xf>
    <xf numFmtId="0" fontId="49" fillId="0" borderId="13" xfId="0" applyFont="1" applyBorder="1" applyAlignment="1" applyProtection="1">
      <alignment horizontal="center" vertical="center" wrapText="1"/>
      <protection locked="0"/>
    </xf>
    <xf numFmtId="0" fontId="18" fillId="0" borderId="12" xfId="0" applyFont="1" applyBorder="1" applyAlignment="1" applyProtection="1">
      <alignment horizontal="center" vertical="center" wrapText="1"/>
      <protection locked="0"/>
    </xf>
    <xf numFmtId="0" fontId="18" fillId="0" borderId="10" xfId="0" applyFont="1" applyBorder="1" applyAlignment="1" applyProtection="1">
      <alignment horizontal="center" vertical="center" wrapText="1"/>
      <protection locked="0"/>
    </xf>
    <xf numFmtId="0" fontId="42" fillId="0" borderId="4" xfId="0" applyFont="1" applyBorder="1" applyAlignment="1" applyProtection="1">
      <alignment horizontal="left" vertical="center" wrapText="1"/>
      <protection locked="0"/>
    </xf>
    <xf numFmtId="0" fontId="42" fillId="0" borderId="2" xfId="0" applyFont="1" applyBorder="1" applyAlignment="1" applyProtection="1">
      <alignment horizontal="left" vertical="center"/>
      <protection locked="0"/>
    </xf>
    <xf numFmtId="0" fontId="42" fillId="0" borderId="12" xfId="0" applyFont="1" applyBorder="1" applyAlignment="1" applyProtection="1">
      <alignment horizontal="justify" vertical="center"/>
      <protection locked="0"/>
    </xf>
    <xf numFmtId="0" fontId="42" fillId="0" borderId="10" xfId="0" applyFont="1" applyBorder="1" applyAlignment="1" applyProtection="1">
      <alignment horizontal="justify" vertical="center"/>
      <protection locked="0"/>
    </xf>
    <xf numFmtId="0" fontId="45" fillId="0" borderId="13" xfId="0" applyFont="1" applyBorder="1" applyAlignment="1" applyProtection="1">
      <alignment horizontal="left" vertical="top" wrapText="1"/>
      <protection locked="0"/>
    </xf>
    <xf numFmtId="0" fontId="45" fillId="0" borderId="12" xfId="0" applyFont="1" applyBorder="1" applyAlignment="1" applyProtection="1">
      <alignment horizontal="left" vertical="top" wrapText="1"/>
      <protection locked="0"/>
    </xf>
    <xf numFmtId="0" fontId="45" fillId="0" borderId="10" xfId="0" applyFont="1" applyBorder="1" applyAlignment="1" applyProtection="1">
      <alignment horizontal="left" vertical="top" wrapText="1"/>
      <protection locked="0"/>
    </xf>
    <xf numFmtId="0" fontId="41" fillId="0" borderId="12" xfId="0" applyFont="1" applyFill="1" applyBorder="1" applyAlignment="1" applyProtection="1">
      <alignment horizontal="center" vertical="center" wrapText="1"/>
      <protection locked="0"/>
    </xf>
    <xf numFmtId="0" fontId="41" fillId="0" borderId="10" xfId="0" applyFont="1" applyFill="1" applyBorder="1" applyAlignment="1" applyProtection="1">
      <alignment horizontal="center" vertical="center" wrapText="1"/>
      <protection locked="0"/>
    </xf>
    <xf numFmtId="0" fontId="45" fillId="0" borderId="13" xfId="0" applyFont="1" applyBorder="1" applyAlignment="1" applyProtection="1">
      <alignment horizontal="justify" vertical="center" wrapText="1"/>
      <protection locked="0"/>
    </xf>
    <xf numFmtId="0" fontId="45" fillId="0" borderId="1" xfId="0" applyFont="1" applyBorder="1" applyAlignment="1" applyProtection="1">
      <alignment horizontal="center" vertical="center" wrapText="1"/>
      <protection locked="0"/>
    </xf>
    <xf numFmtId="0" fontId="45" fillId="0" borderId="1" xfId="0" applyFont="1" applyBorder="1" applyAlignment="1" applyProtection="1">
      <alignment horizontal="center" vertical="center"/>
      <protection locked="0"/>
    </xf>
    <xf numFmtId="0" fontId="45" fillId="0" borderId="13" xfId="0" applyFont="1" applyBorder="1" applyAlignment="1" applyProtection="1">
      <alignment horizontal="center" vertical="center"/>
      <protection locked="0"/>
    </xf>
    <xf numFmtId="0" fontId="45" fillId="0" borderId="1" xfId="0" applyFont="1" applyBorder="1" applyAlignment="1" applyProtection="1">
      <alignment horizontal="justify" vertical="center" wrapText="1"/>
    </xf>
    <xf numFmtId="0" fontId="40" fillId="0" borderId="4" xfId="0" applyFont="1" applyBorder="1" applyAlignment="1" applyProtection="1">
      <alignment horizontal="justify" vertical="top" wrapText="1"/>
      <protection locked="0"/>
    </xf>
    <xf numFmtId="0" fontId="40" fillId="0" borderId="2" xfId="0" applyFont="1" applyBorder="1" applyAlignment="1" applyProtection="1">
      <alignment horizontal="justify" vertical="top" wrapText="1"/>
      <protection locked="0"/>
    </xf>
    <xf numFmtId="0" fontId="43" fillId="0" borderId="13" xfId="0" applyFont="1" applyFill="1" applyBorder="1" applyAlignment="1" applyProtection="1">
      <alignment horizontal="center" vertical="center" wrapText="1"/>
    </xf>
    <xf numFmtId="0" fontId="43" fillId="0" borderId="12" xfId="0" applyFont="1" applyFill="1" applyBorder="1" applyAlignment="1" applyProtection="1">
      <alignment horizontal="center" vertical="center" wrapText="1"/>
    </xf>
    <xf numFmtId="0" fontId="43" fillId="0" borderId="10" xfId="0" applyFont="1" applyFill="1" applyBorder="1" applyAlignment="1" applyProtection="1">
      <alignment horizontal="center" vertical="center" wrapText="1"/>
    </xf>
    <xf numFmtId="0" fontId="42" fillId="0" borderId="4" xfId="0" applyFont="1" applyBorder="1" applyAlignment="1" applyProtection="1">
      <alignment horizontal="justify" vertical="top" wrapText="1"/>
      <protection locked="0"/>
    </xf>
    <xf numFmtId="0" fontId="42" fillId="0" borderId="2" xfId="0" applyFont="1" applyBorder="1" applyAlignment="1" applyProtection="1">
      <alignment horizontal="justify" vertical="top" wrapText="1"/>
      <protection locked="0"/>
    </xf>
    <xf numFmtId="0" fontId="45" fillId="0" borderId="12" xfId="0" applyFont="1" applyBorder="1" applyAlignment="1" applyProtection="1">
      <alignment horizontal="left" vertical="center"/>
      <protection locked="0"/>
    </xf>
    <xf numFmtId="0" fontId="45" fillId="0" borderId="10" xfId="0" applyFont="1" applyBorder="1" applyAlignment="1" applyProtection="1">
      <alignment horizontal="left" vertical="center"/>
      <protection locked="0"/>
    </xf>
    <xf numFmtId="0" fontId="51" fillId="0" borderId="1" xfId="0" applyFont="1" applyBorder="1" applyAlignment="1" applyProtection="1">
      <alignment horizontal="justify" vertical="center" wrapText="1"/>
      <protection locked="0"/>
    </xf>
    <xf numFmtId="0" fontId="51" fillId="0" borderId="1" xfId="0" applyFont="1" applyBorder="1" applyAlignment="1" applyProtection="1">
      <alignment horizontal="justify" vertical="center"/>
      <protection locked="0"/>
    </xf>
    <xf numFmtId="0" fontId="51" fillId="0" borderId="13" xfId="0" applyFont="1" applyBorder="1" applyAlignment="1" applyProtection="1">
      <alignment horizontal="justify" vertical="center"/>
      <protection locked="0"/>
    </xf>
    <xf numFmtId="14" fontId="40" fillId="0" borderId="4" xfId="0" applyNumberFormat="1" applyFont="1" applyBorder="1" applyAlignment="1" applyProtection="1">
      <alignment horizontal="center" vertical="center"/>
      <protection locked="0"/>
    </xf>
    <xf numFmtId="14" fontId="40" fillId="0" borderId="2" xfId="0" applyNumberFormat="1" applyFont="1" applyBorder="1" applyAlignment="1" applyProtection="1">
      <alignment horizontal="center" vertical="center"/>
      <protection locked="0"/>
    </xf>
    <xf numFmtId="0" fontId="40" fillId="0" borderId="4" xfId="0" applyFont="1" applyBorder="1" applyAlignment="1" applyProtection="1">
      <alignment horizontal="justify" vertical="center" wrapText="1"/>
      <protection locked="0"/>
    </xf>
    <xf numFmtId="0" fontId="40" fillId="0" borderId="2" xfId="0" applyFont="1" applyBorder="1" applyAlignment="1" applyProtection="1">
      <alignment horizontal="justify" vertical="center" wrapText="1"/>
      <protection locked="0"/>
    </xf>
    <xf numFmtId="0" fontId="40" fillId="0" borderId="4" xfId="0" applyFont="1" applyBorder="1" applyAlignment="1" applyProtection="1">
      <alignment horizontal="center" vertical="center" wrapText="1"/>
      <protection locked="0"/>
    </xf>
    <xf numFmtId="0" fontId="40" fillId="0" borderId="2" xfId="0" applyFont="1" applyBorder="1" applyAlignment="1" applyProtection="1">
      <alignment horizontal="center" vertical="center" wrapText="1"/>
      <protection locked="0"/>
    </xf>
    <xf numFmtId="0" fontId="40" fillId="0" borderId="4" xfId="0" applyFont="1" applyBorder="1" applyAlignment="1" applyProtection="1">
      <alignment horizontal="center" vertical="top" wrapText="1"/>
      <protection locked="0"/>
    </xf>
    <xf numFmtId="0" fontId="40" fillId="0" borderId="2" xfId="0" applyFont="1" applyBorder="1" applyAlignment="1" applyProtection="1">
      <alignment horizontal="center" vertical="top"/>
      <protection locked="0"/>
    </xf>
    <xf numFmtId="0" fontId="40" fillId="0" borderId="1" xfId="0" applyFont="1" applyBorder="1" applyAlignment="1" applyProtection="1">
      <alignment horizontal="justify" vertical="center" wrapText="1"/>
      <protection locked="0"/>
    </xf>
    <xf numFmtId="0" fontId="40" fillId="0" borderId="1" xfId="0" applyFont="1" applyBorder="1" applyAlignment="1" applyProtection="1">
      <alignment horizontal="justify" vertical="center"/>
      <protection locked="0"/>
    </xf>
    <xf numFmtId="0" fontId="40" fillId="0" borderId="13" xfId="0" applyFont="1" applyBorder="1" applyAlignment="1" applyProtection="1">
      <alignment horizontal="justify" vertical="center"/>
      <protection locked="0"/>
    </xf>
    <xf numFmtId="0" fontId="40" fillId="0" borderId="1" xfId="0" applyFont="1" applyBorder="1" applyAlignment="1" applyProtection="1">
      <alignment horizontal="left" vertical="center" wrapText="1"/>
      <protection locked="0"/>
    </xf>
    <xf numFmtId="0" fontId="40" fillId="0" borderId="1" xfId="0" applyFont="1" applyBorder="1" applyAlignment="1" applyProtection="1">
      <alignment horizontal="left" vertical="center"/>
      <protection locked="0"/>
    </xf>
    <xf numFmtId="0" fontId="40" fillId="0" borderId="13" xfId="0" applyFont="1" applyBorder="1" applyAlignment="1" applyProtection="1">
      <alignment horizontal="left" vertical="center"/>
      <protection locked="0"/>
    </xf>
    <xf numFmtId="0" fontId="39" fillId="0" borderId="1" xfId="0" applyFont="1" applyFill="1" applyBorder="1" applyAlignment="1" applyProtection="1">
      <alignment horizontal="center" vertical="center" wrapText="1"/>
      <protection locked="0"/>
    </xf>
    <xf numFmtId="0" fontId="39" fillId="0" borderId="13" xfId="0" applyFont="1" applyFill="1" applyBorder="1" applyAlignment="1" applyProtection="1">
      <alignment horizontal="center" vertical="center" wrapText="1"/>
      <protection locked="0"/>
    </xf>
    <xf numFmtId="0" fontId="40" fillId="0" borderId="13" xfId="0" applyFont="1" applyBorder="1" applyAlignment="1" applyProtection="1">
      <alignment horizontal="center" vertical="center"/>
      <protection locked="0"/>
    </xf>
    <xf numFmtId="0" fontId="39" fillId="0" borderId="4" xfId="0" applyFont="1" applyBorder="1" applyAlignment="1" applyProtection="1">
      <alignment horizontal="center" vertical="center" wrapText="1"/>
      <protection locked="0"/>
    </xf>
    <xf numFmtId="0" fontId="39" fillId="0" borderId="2" xfId="0" applyFont="1" applyBorder="1" applyAlignment="1" applyProtection="1">
      <alignment horizontal="center" vertical="center"/>
      <protection locked="0"/>
    </xf>
    <xf numFmtId="0" fontId="40" fillId="0" borderId="2" xfId="0" applyFont="1" applyBorder="1" applyAlignment="1" applyProtection="1">
      <alignment horizontal="center" vertical="center"/>
      <protection locked="0"/>
    </xf>
    <xf numFmtId="0" fontId="39" fillId="0" borderId="12" xfId="0" applyFont="1" applyFill="1" applyBorder="1" applyAlignment="1" applyProtection="1">
      <alignment horizontal="center" vertical="center" wrapText="1"/>
      <protection locked="0"/>
    </xf>
    <xf numFmtId="0" fontId="39" fillId="0" borderId="10" xfId="0" applyFont="1" applyFill="1" applyBorder="1" applyAlignment="1" applyProtection="1">
      <alignment horizontal="center" vertical="center" wrapText="1"/>
      <protection locked="0"/>
    </xf>
    <xf numFmtId="0" fontId="39" fillId="0" borderId="12" xfId="0" applyFont="1" applyBorder="1" applyAlignment="1" applyProtection="1">
      <alignment horizontal="center" vertical="center" wrapText="1"/>
      <protection locked="0"/>
    </xf>
    <xf numFmtId="0" fontId="39" fillId="0" borderId="10" xfId="0" applyFont="1" applyBorder="1" applyAlignment="1" applyProtection="1">
      <alignment horizontal="center" vertical="center" wrapText="1"/>
      <protection locked="0"/>
    </xf>
    <xf numFmtId="0" fontId="40" fillId="0" borderId="1" xfId="0" applyFont="1" applyBorder="1" applyAlignment="1" applyProtection="1">
      <alignment horizontal="center" vertical="center"/>
      <protection locked="0"/>
    </xf>
    <xf numFmtId="0" fontId="19" fillId="0" borderId="3" xfId="0" applyFont="1" applyBorder="1" applyAlignment="1" applyProtection="1">
      <alignment horizontal="center" vertical="center" wrapText="1"/>
    </xf>
    <xf numFmtId="0" fontId="19" fillId="0" borderId="17" xfId="0" applyFont="1" applyBorder="1" applyAlignment="1" applyProtection="1">
      <alignment horizontal="center" vertical="center" wrapText="1"/>
    </xf>
    <xf numFmtId="0" fontId="19" fillId="0" borderId="18" xfId="0" applyFont="1" applyBorder="1" applyAlignment="1" applyProtection="1">
      <alignment horizontal="center" vertical="center" wrapText="1"/>
    </xf>
    <xf numFmtId="14" fontId="28" fillId="0" borderId="3" xfId="0" applyNumberFormat="1" applyFont="1" applyBorder="1" applyAlignment="1" applyProtection="1">
      <alignment horizontal="center" vertical="center" wrapText="1"/>
      <protection locked="0"/>
    </xf>
    <xf numFmtId="0" fontId="28" fillId="0" borderId="3" xfId="0" applyFont="1" applyBorder="1" applyAlignment="1" applyProtection="1">
      <alignment horizontal="justify" vertical="center" wrapText="1"/>
      <protection locked="0"/>
    </xf>
    <xf numFmtId="0" fontId="28" fillId="0" borderId="17" xfId="0" applyFont="1" applyBorder="1" applyAlignment="1" applyProtection="1">
      <alignment horizontal="justify" vertical="center" wrapText="1"/>
      <protection locked="0"/>
    </xf>
    <xf numFmtId="0" fontId="28" fillId="0" borderId="18" xfId="0" applyFont="1" applyBorder="1" applyAlignment="1" applyProtection="1">
      <alignment horizontal="justify" vertical="center" wrapText="1"/>
      <protection locked="0"/>
    </xf>
    <xf numFmtId="0" fontId="40" fillId="0" borderId="13" xfId="0" applyFont="1" applyBorder="1" applyAlignment="1" applyProtection="1">
      <alignment horizontal="justify" vertical="center" wrapText="1"/>
      <protection locked="0"/>
    </xf>
    <xf numFmtId="0" fontId="40" fillId="0" borderId="12" xfId="0" applyFont="1" applyBorder="1" applyAlignment="1" applyProtection="1">
      <alignment horizontal="justify" vertical="center" wrapText="1"/>
      <protection locked="0"/>
    </xf>
    <xf numFmtId="0" fontId="40" fillId="0" borderId="10" xfId="0" applyFont="1" applyBorder="1" applyAlignment="1" applyProtection="1">
      <alignment horizontal="justify" vertical="center" wrapText="1"/>
      <protection locked="0"/>
    </xf>
    <xf numFmtId="14" fontId="40" fillId="0" borderId="4" xfId="0" applyNumberFormat="1" applyFont="1" applyBorder="1" applyAlignment="1" applyProtection="1">
      <alignment horizontal="center" vertical="center" wrapText="1"/>
      <protection locked="0"/>
    </xf>
    <xf numFmtId="0" fontId="39" fillId="0" borderId="4" xfId="0" applyFont="1" applyBorder="1" applyAlignment="1" applyProtection="1">
      <alignment horizontal="justify" vertical="center" wrapText="1"/>
      <protection locked="0"/>
    </xf>
    <xf numFmtId="0" fontId="39" fillId="0" borderId="2" xfId="0" applyFont="1" applyBorder="1" applyAlignment="1" applyProtection="1">
      <alignment horizontal="justify" vertical="center" wrapText="1"/>
      <protection locked="0"/>
    </xf>
    <xf numFmtId="0" fontId="36" fillId="0" borderId="13"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6" fillId="0" borderId="10" xfId="0" applyFont="1" applyBorder="1" applyAlignment="1" applyProtection="1">
      <alignment horizontal="center" vertical="center" wrapText="1"/>
      <protection locked="0"/>
    </xf>
    <xf numFmtId="0" fontId="39" fillId="3" borderId="4" xfId="0" applyFont="1" applyFill="1" applyBorder="1" applyAlignment="1" applyProtection="1">
      <alignment horizontal="justify" vertical="center" wrapText="1"/>
      <protection locked="0"/>
    </xf>
    <xf numFmtId="0" fontId="39" fillId="3" borderId="2" xfId="0" applyFont="1" applyFill="1" applyBorder="1" applyAlignment="1" applyProtection="1">
      <alignment horizontal="justify" vertical="center" wrapText="1"/>
      <protection locked="0"/>
    </xf>
    <xf numFmtId="0" fontId="0" fillId="0" borderId="4"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9" fontId="0" fillId="0" borderId="30" xfId="0" applyNumberFormat="1" applyBorder="1" applyAlignment="1" applyProtection="1">
      <alignment horizontal="center" vertical="center" wrapText="1"/>
      <protection locked="0"/>
    </xf>
    <xf numFmtId="0" fontId="0" fillId="0" borderId="31"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14" fontId="0" fillId="0" borderId="29" xfId="0" applyNumberFormat="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19" fillId="0" borderId="4"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xf>
    <xf numFmtId="0" fontId="28" fillId="0" borderId="12" xfId="0" applyFont="1" applyBorder="1" applyAlignment="1" applyProtection="1">
      <alignment horizontal="center" vertical="center" wrapText="1"/>
    </xf>
    <xf numFmtId="0" fontId="26" fillId="0" borderId="4"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0" fontId="0" fillId="0" borderId="4"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9" fontId="0" fillId="0" borderId="13" xfId="0" applyNumberFormat="1" applyBorder="1" applyAlignment="1" applyProtection="1">
      <alignment horizontal="center" vertical="center" wrapText="1"/>
      <protection locked="0"/>
    </xf>
    <xf numFmtId="0" fontId="0" fillId="0" borderId="30" xfId="0" applyBorder="1" applyAlignment="1" applyProtection="1">
      <alignment horizontal="center" vertical="center" wrapText="1"/>
      <protection locked="0"/>
    </xf>
    <xf numFmtId="0" fontId="0" fillId="0" borderId="12" xfId="0" applyBorder="1" applyAlignment="1" applyProtection="1">
      <alignment horizontal="center" vertical="center" wrapText="1"/>
    </xf>
    <xf numFmtId="0" fontId="0" fillId="0" borderId="10" xfId="0" applyBorder="1" applyAlignment="1" applyProtection="1">
      <alignment horizontal="center" vertical="center" wrapText="1"/>
    </xf>
    <xf numFmtId="0" fontId="19" fillId="0" borderId="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57" fillId="0" borderId="12" xfId="0" applyFont="1" applyFill="1" applyBorder="1" applyAlignment="1" applyProtection="1">
      <alignment horizontal="center" vertical="center" wrapText="1"/>
    </xf>
    <xf numFmtId="0" fontId="57" fillId="0" borderId="10" xfId="0" applyFont="1" applyFill="1" applyBorder="1" applyAlignment="1" applyProtection="1">
      <alignment horizontal="center" vertical="center" wrapText="1"/>
    </xf>
    <xf numFmtId="0" fontId="28" fillId="0" borderId="4" xfId="0" applyFont="1" applyFill="1" applyBorder="1" applyAlignment="1" applyProtection="1">
      <alignment horizontal="center" vertical="center" wrapText="1"/>
      <protection locked="0"/>
    </xf>
    <xf numFmtId="0" fontId="28" fillId="0" borderId="7" xfId="0" applyFont="1" applyFill="1" applyBorder="1" applyAlignment="1" applyProtection="1">
      <alignment horizontal="center" vertical="center"/>
      <protection locked="0"/>
    </xf>
    <xf numFmtId="0" fontId="19" fillId="0" borderId="12" xfId="0" applyFont="1" applyFill="1" applyBorder="1" applyAlignment="1" applyProtection="1">
      <alignment horizontal="center" vertical="center" wrapText="1"/>
      <protection locked="0"/>
    </xf>
    <xf numFmtId="0" fontId="0" fillId="0" borderId="12" xfId="0" applyFill="1" applyBorder="1" applyAlignment="1">
      <alignment horizontal="center" vertical="center" wrapText="1"/>
    </xf>
    <xf numFmtId="0" fontId="0" fillId="0" borderId="10" xfId="0" applyFill="1" applyBorder="1" applyAlignment="1">
      <alignment horizontal="center" vertical="center" wrapText="1"/>
    </xf>
    <xf numFmtId="0" fontId="56" fillId="0" borderId="13" xfId="0" applyFont="1" applyFill="1" applyBorder="1" applyAlignment="1" applyProtection="1">
      <alignment horizontal="center" vertical="center" wrapText="1"/>
      <protection locked="0"/>
    </xf>
    <xf numFmtId="0" fontId="28" fillId="0" borderId="13" xfId="0" applyFont="1" applyFill="1" applyBorder="1" applyAlignment="1" applyProtection="1">
      <alignment horizontal="center" vertical="center" wrapText="1"/>
      <protection locked="0"/>
    </xf>
    <xf numFmtId="0" fontId="28" fillId="0" borderId="13" xfId="0" applyFont="1" applyFill="1" applyBorder="1" applyAlignment="1" applyProtection="1">
      <alignment horizontal="center" vertical="center"/>
      <protection locked="0"/>
    </xf>
    <xf numFmtId="0" fontId="0" fillId="0" borderId="12" xfId="0" applyFill="1" applyBorder="1" applyAlignment="1">
      <alignment horizontal="center" vertical="center"/>
    </xf>
    <xf numFmtId="0" fontId="0" fillId="0" borderId="10" xfId="0" applyFill="1" applyBorder="1" applyAlignment="1">
      <alignment horizontal="center" vertical="center"/>
    </xf>
    <xf numFmtId="0" fontId="57" fillId="0" borderId="12" xfId="0" applyFont="1" applyBorder="1" applyAlignment="1" applyProtection="1">
      <alignment horizontal="center" vertical="center" wrapText="1"/>
    </xf>
    <xf numFmtId="0" fontId="57" fillId="0" borderId="10" xfId="0" applyFont="1" applyBorder="1" applyAlignment="1" applyProtection="1">
      <alignment horizontal="center" vertical="center" wrapText="1"/>
    </xf>
    <xf numFmtId="0" fontId="19" fillId="0" borderId="4" xfId="0" applyFont="1" applyFill="1" applyBorder="1" applyAlignment="1" applyProtection="1">
      <alignment horizontal="center" vertical="center" wrapText="1"/>
      <protection locked="0"/>
    </xf>
    <xf numFmtId="0" fontId="19" fillId="0" borderId="2"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wrapText="1"/>
      <protection locked="0"/>
    </xf>
    <xf numFmtId="0" fontId="11" fillId="0" borderId="12" xfId="0" applyFont="1" applyBorder="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19" fillId="0" borderId="1" xfId="0" applyFont="1" applyFill="1" applyBorder="1" applyAlignment="1" applyProtection="1">
      <alignment horizontal="center" vertical="center"/>
      <protection locked="0"/>
    </xf>
    <xf numFmtId="0" fontId="19" fillId="0" borderId="13" xfId="0" applyFont="1" applyFill="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8" fillId="0" borderId="17" xfId="0" applyFont="1" applyBorder="1" applyAlignment="1" applyProtection="1">
      <alignment horizontal="center" vertical="center"/>
    </xf>
    <xf numFmtId="0" fontId="18" fillId="0" borderId="18" xfId="0" applyFont="1" applyBorder="1" applyAlignment="1" applyProtection="1">
      <alignment horizontal="center" vertical="center"/>
    </xf>
    <xf numFmtId="0" fontId="18" fillId="3" borderId="3" xfId="0" applyFont="1" applyFill="1" applyBorder="1" applyAlignment="1" applyProtection="1">
      <alignment horizontal="center" vertical="center"/>
    </xf>
    <xf numFmtId="0" fontId="18" fillId="3" borderId="17" xfId="0" applyFont="1" applyFill="1" applyBorder="1" applyAlignment="1" applyProtection="1">
      <alignment horizontal="center" vertical="center"/>
    </xf>
    <xf numFmtId="0" fontId="18" fillId="3" borderId="18" xfId="0" applyFont="1" applyFill="1" applyBorder="1" applyAlignment="1" applyProtection="1">
      <alignment horizontal="center" vertical="center"/>
    </xf>
    <xf numFmtId="0" fontId="29" fillId="0" borderId="17" xfId="0" applyFont="1" applyBorder="1" applyAlignment="1" applyProtection="1">
      <alignment horizontal="center" vertical="top" wrapText="1"/>
      <protection locked="0"/>
    </xf>
    <xf numFmtId="0" fontId="29" fillId="2" borderId="3" xfId="0" applyFont="1" applyFill="1" applyBorder="1" applyAlignment="1" applyProtection="1">
      <alignment horizontal="center" wrapText="1"/>
    </xf>
    <xf numFmtId="0" fontId="28" fillId="0" borderId="3" xfId="0" applyFont="1" applyBorder="1" applyAlignment="1" applyProtection="1">
      <alignment horizontal="center" wrapText="1"/>
      <protection locked="0"/>
    </xf>
    <xf numFmtId="0" fontId="28" fillId="0" borderId="7" xfId="0" applyFont="1" applyBorder="1" applyAlignment="1" applyProtection="1">
      <alignment horizontal="left" vertical="top" wrapText="1"/>
      <protection locked="0"/>
    </xf>
    <xf numFmtId="0" fontId="28" fillId="0" borderId="11" xfId="0" applyFont="1" applyBorder="1" applyAlignment="1" applyProtection="1">
      <alignment horizontal="left" vertical="top" wrapText="1"/>
      <protection locked="0"/>
    </xf>
    <xf numFmtId="0" fontId="28" fillId="0" borderId="8" xfId="0" applyFont="1" applyBorder="1" applyAlignment="1" applyProtection="1">
      <alignment horizontal="left" vertical="top" wrapText="1"/>
      <protection locked="0"/>
    </xf>
    <xf numFmtId="0" fontId="29" fillId="2" borderId="3" xfId="0" applyFont="1" applyFill="1" applyBorder="1" applyAlignment="1" applyProtection="1">
      <alignment horizontal="center" vertical="center" wrapText="1"/>
    </xf>
    <xf numFmtId="0" fontId="29" fillId="2" borderId="17" xfId="0" applyFont="1" applyFill="1" applyBorder="1" applyAlignment="1" applyProtection="1">
      <alignment horizontal="center" vertical="center" wrapText="1"/>
    </xf>
    <xf numFmtId="0" fontId="29" fillId="2" borderId="18" xfId="0" applyFont="1" applyFill="1" applyBorder="1" applyAlignment="1" applyProtection="1">
      <alignment horizontal="center" vertical="center" wrapText="1"/>
    </xf>
    <xf numFmtId="0" fontId="29" fillId="3" borderId="3" xfId="0" applyFont="1" applyFill="1" applyBorder="1" applyAlignment="1" applyProtection="1">
      <alignment horizontal="center" vertical="center" wrapText="1"/>
    </xf>
    <xf numFmtId="0" fontId="29" fillId="3" borderId="17" xfId="0" applyFont="1" applyFill="1" applyBorder="1" applyAlignment="1" applyProtection="1">
      <alignment horizontal="center" vertical="center" wrapText="1"/>
    </xf>
    <xf numFmtId="0" fontId="29" fillId="3" borderId="18" xfId="0" applyFont="1" applyFill="1" applyBorder="1" applyAlignment="1" applyProtection="1">
      <alignment horizontal="center" vertical="center" wrapText="1"/>
    </xf>
    <xf numFmtId="14" fontId="19" fillId="3" borderId="37" xfId="0" applyNumberFormat="1" applyFont="1" applyFill="1" applyBorder="1" applyAlignment="1" applyProtection="1">
      <alignment horizontal="center" vertical="center" wrapText="1"/>
      <protection locked="0"/>
    </xf>
    <xf numFmtId="14" fontId="19" fillId="3" borderId="42" xfId="0" applyNumberFormat="1" applyFont="1" applyFill="1" applyBorder="1" applyAlignment="1" applyProtection="1">
      <alignment horizontal="center" vertical="center" wrapText="1"/>
      <protection locked="0"/>
    </xf>
    <xf numFmtId="14" fontId="19" fillId="3" borderId="52" xfId="0" applyNumberFormat="1" applyFont="1" applyFill="1" applyBorder="1" applyAlignment="1" applyProtection="1">
      <alignment horizontal="center" vertical="center" wrapText="1"/>
      <protection locked="0"/>
    </xf>
    <xf numFmtId="0" fontId="28" fillId="0" borderId="26" xfId="0" applyFont="1" applyBorder="1" applyAlignment="1" applyProtection="1">
      <alignment horizontal="justify" vertical="center" wrapText="1"/>
      <protection locked="0"/>
    </xf>
    <xf numFmtId="0" fontId="28" fillId="0" borderId="26" xfId="0" applyFont="1" applyBorder="1" applyAlignment="1" applyProtection="1">
      <alignment horizontal="center" vertical="center" wrapText="1"/>
      <protection locked="0"/>
    </xf>
    <xf numFmtId="0" fontId="28" fillId="3" borderId="30" xfId="0" applyFont="1" applyFill="1" applyBorder="1" applyAlignment="1" applyProtection="1">
      <alignment horizontal="justify" vertical="center" wrapText="1"/>
      <protection locked="0"/>
    </xf>
    <xf numFmtId="0" fontId="28" fillId="3" borderId="31" xfId="0" applyFont="1" applyFill="1" applyBorder="1" applyAlignment="1" applyProtection="1">
      <alignment horizontal="justify" vertical="center" wrapText="1"/>
      <protection locked="0"/>
    </xf>
    <xf numFmtId="0" fontId="28" fillId="3" borderId="32" xfId="0" applyFont="1" applyFill="1" applyBorder="1" applyAlignment="1" applyProtection="1">
      <alignment horizontal="justify" vertical="center" wrapText="1"/>
      <protection locked="0"/>
    </xf>
    <xf numFmtId="0" fontId="18" fillId="0" borderId="12" xfId="0" applyFont="1" applyFill="1" applyBorder="1" applyAlignment="1" applyProtection="1">
      <alignment horizontal="center" vertical="center"/>
    </xf>
    <xf numFmtId="0" fontId="18" fillId="0" borderId="26" xfId="0" applyFont="1" applyFill="1" applyBorder="1" applyAlignment="1" applyProtection="1">
      <alignment horizontal="center" vertical="center"/>
    </xf>
    <xf numFmtId="1" fontId="19" fillId="0" borderId="13" xfId="0" applyNumberFormat="1" applyFont="1" applyBorder="1" applyAlignment="1" applyProtection="1">
      <alignment horizontal="center" vertical="center" wrapText="1"/>
    </xf>
    <xf numFmtId="1" fontId="19" fillId="0" borderId="12" xfId="0" applyNumberFormat="1" applyFont="1" applyBorder="1" applyAlignment="1" applyProtection="1">
      <alignment horizontal="center" vertical="center" wrapText="1"/>
    </xf>
    <xf numFmtId="1" fontId="19" fillId="0" borderId="26" xfId="0" applyNumberFormat="1" applyFont="1" applyBorder="1" applyAlignment="1" applyProtection="1">
      <alignment horizontal="center" vertical="center" wrapText="1"/>
    </xf>
    <xf numFmtId="0" fontId="18" fillId="0" borderId="13" xfId="0" applyFont="1" applyBorder="1" applyAlignment="1" applyProtection="1">
      <alignment horizontal="center" vertical="center"/>
    </xf>
    <xf numFmtId="0" fontId="19" fillId="0" borderId="13" xfId="0" applyFont="1" applyBorder="1" applyAlignment="1" applyProtection="1">
      <alignment horizontal="justify" vertical="center" wrapText="1"/>
      <protection locked="0"/>
    </xf>
    <xf numFmtId="0" fontId="19" fillId="0" borderId="12" xfId="0" applyFont="1" applyBorder="1" applyAlignment="1" applyProtection="1">
      <alignment horizontal="justify" vertical="center" wrapText="1"/>
      <protection locked="0"/>
    </xf>
    <xf numFmtId="0" fontId="19" fillId="0" borderId="26" xfId="0" applyFont="1" applyBorder="1" applyAlignment="1" applyProtection="1">
      <alignment horizontal="justify" vertical="center" wrapText="1"/>
      <protection locked="0"/>
    </xf>
    <xf numFmtId="0" fontId="19" fillId="0" borderId="57" xfId="0" applyFont="1" applyBorder="1" applyAlignment="1" applyProtection="1">
      <alignment horizontal="justify" vertical="center" wrapText="1"/>
      <protection locked="0"/>
    </xf>
    <xf numFmtId="1" fontId="28" fillId="0" borderId="0" xfId="0" applyNumberFormat="1" applyFont="1" applyBorder="1" applyAlignment="1" applyProtection="1">
      <alignment horizontal="center" vertical="center"/>
    </xf>
    <xf numFmtId="1" fontId="28" fillId="0" borderId="55" xfId="0" applyNumberFormat="1" applyFont="1" applyBorder="1" applyAlignment="1" applyProtection="1">
      <alignment horizontal="center" vertical="center"/>
    </xf>
    <xf numFmtId="0" fontId="28" fillId="0" borderId="5" xfId="0" applyFont="1" applyBorder="1" applyAlignment="1" applyProtection="1">
      <alignment horizontal="center" vertical="center" wrapText="1"/>
    </xf>
    <xf numFmtId="0" fontId="28" fillId="0" borderId="6" xfId="0" applyFont="1" applyBorder="1" applyAlignment="1" applyProtection="1">
      <alignment horizontal="center" vertical="center" wrapText="1"/>
    </xf>
    <xf numFmtId="0" fontId="28" fillId="0" borderId="56" xfId="0" applyFont="1" applyBorder="1" applyAlignment="1" applyProtection="1">
      <alignment horizontal="center" vertical="center" wrapText="1"/>
    </xf>
    <xf numFmtId="0" fontId="19" fillId="0" borderId="26" xfId="0" applyFont="1" applyBorder="1" applyAlignment="1" applyProtection="1">
      <alignment horizontal="center" vertical="center" textRotation="90" wrapText="1"/>
      <protection locked="0"/>
    </xf>
    <xf numFmtId="0" fontId="28" fillId="0" borderId="4" xfId="0" applyFont="1" applyBorder="1" applyAlignment="1" applyProtection="1">
      <alignment horizontal="center" vertical="center" wrapText="1"/>
    </xf>
    <xf numFmtId="0" fontId="28" fillId="0" borderId="57" xfId="0" applyFont="1" applyBorder="1" applyAlignment="1" applyProtection="1">
      <alignment horizontal="center" vertical="center" wrapText="1"/>
    </xf>
    <xf numFmtId="0" fontId="27" fillId="2" borderId="5" xfId="0" applyFont="1" applyFill="1" applyBorder="1" applyAlignment="1" applyProtection="1">
      <alignment horizontal="center" vertical="center" wrapText="1"/>
    </xf>
    <xf numFmtId="0" fontId="27" fillId="2" borderId="6" xfId="0" applyFont="1" applyFill="1" applyBorder="1" applyAlignment="1" applyProtection="1">
      <alignment horizontal="center" vertical="center" wrapText="1"/>
    </xf>
    <xf numFmtId="0" fontId="27" fillId="2" borderId="56" xfId="0" applyFont="1" applyFill="1" applyBorder="1" applyAlignment="1" applyProtection="1">
      <alignment horizontal="center" vertical="center" wrapText="1"/>
    </xf>
    <xf numFmtId="0" fontId="19" fillId="0" borderId="13" xfId="0" applyFont="1" applyBorder="1" applyAlignment="1" applyProtection="1">
      <alignment horizontal="center" vertical="center" wrapText="1"/>
    </xf>
    <xf numFmtId="0" fontId="19" fillId="0" borderId="12" xfId="0" applyFont="1" applyBorder="1" applyAlignment="1" applyProtection="1">
      <alignment horizontal="center" vertical="center" wrapText="1"/>
    </xf>
    <xf numFmtId="0" fontId="19" fillId="0" borderId="26" xfId="0" applyFont="1" applyBorder="1" applyAlignment="1" applyProtection="1">
      <alignment horizontal="center" vertical="center" wrapText="1"/>
    </xf>
    <xf numFmtId="0" fontId="19" fillId="0" borderId="26" xfId="0" applyFont="1" applyFill="1" applyBorder="1" applyAlignment="1" applyProtection="1">
      <alignment horizontal="center" vertical="center" wrapText="1"/>
      <protection locked="0"/>
    </xf>
    <xf numFmtId="0" fontId="28" fillId="0" borderId="26" xfId="0" applyFont="1" applyBorder="1" applyAlignment="1" applyProtection="1">
      <alignment horizontal="center" vertical="center"/>
      <protection locked="0"/>
    </xf>
    <xf numFmtId="0" fontId="19" fillId="0" borderId="12" xfId="0" applyFont="1" applyBorder="1" applyAlignment="1" applyProtection="1">
      <alignment horizontal="center" vertical="center" wrapText="1"/>
      <protection locked="0"/>
    </xf>
    <xf numFmtId="0" fontId="19" fillId="0" borderId="26"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xf>
    <xf numFmtId="0" fontId="28" fillId="0" borderId="26" xfId="0" applyFont="1" applyBorder="1" applyAlignment="1" applyProtection="1">
      <alignment horizontal="center" vertical="center"/>
    </xf>
    <xf numFmtId="0" fontId="19" fillId="0" borderId="13" xfId="0" applyFont="1" applyFill="1" applyBorder="1" applyAlignment="1" applyProtection="1">
      <alignment horizontal="left" vertical="center" wrapText="1"/>
      <protection locked="0"/>
    </xf>
    <xf numFmtId="0" fontId="19" fillId="0" borderId="12" xfId="0" applyFont="1" applyFill="1" applyBorder="1" applyAlignment="1" applyProtection="1">
      <alignment horizontal="left" vertical="center" wrapText="1"/>
      <protection locked="0"/>
    </xf>
    <xf numFmtId="0" fontId="19" fillId="0" borderId="26" xfId="0" applyFont="1" applyFill="1" applyBorder="1" applyAlignment="1" applyProtection="1">
      <alignment horizontal="left" vertical="center" wrapText="1"/>
      <protection locked="0"/>
    </xf>
    <xf numFmtId="0" fontId="28" fillId="0" borderId="30" xfId="0" applyFont="1" applyBorder="1" applyAlignment="1" applyProtection="1">
      <alignment horizontal="justify" vertical="center" wrapText="1"/>
      <protection locked="0"/>
    </xf>
    <xf numFmtId="0" fontId="28" fillId="0" borderId="31" xfId="0" applyFont="1" applyBorder="1" applyAlignment="1" applyProtection="1">
      <alignment horizontal="justify" vertical="center" wrapText="1"/>
      <protection locked="0"/>
    </xf>
    <xf numFmtId="0" fontId="28" fillId="0" borderId="50" xfId="0" applyFont="1" applyBorder="1" applyAlignment="1" applyProtection="1">
      <alignment horizontal="justify" vertical="center" wrapText="1"/>
      <protection locked="0"/>
    </xf>
    <xf numFmtId="0" fontId="18" fillId="0" borderId="10" xfId="0" applyFont="1" applyFill="1" applyBorder="1" applyAlignment="1" applyProtection="1">
      <alignment horizontal="center" vertical="center"/>
    </xf>
    <xf numFmtId="0" fontId="18" fillId="3" borderId="13" xfId="0" applyFont="1" applyFill="1" applyBorder="1" applyAlignment="1" applyProtection="1">
      <alignment horizontal="justify" vertical="center" wrapText="1"/>
      <protection locked="0"/>
    </xf>
    <xf numFmtId="0" fontId="18" fillId="3" borderId="12" xfId="0" applyFont="1" applyFill="1" applyBorder="1" applyAlignment="1" applyProtection="1">
      <alignment horizontal="justify" vertical="center" wrapText="1"/>
      <protection locked="0"/>
    </xf>
    <xf numFmtId="0" fontId="18" fillId="3" borderId="26" xfId="0" applyFont="1" applyFill="1" applyBorder="1" applyAlignment="1" applyProtection="1">
      <alignment horizontal="justify" vertical="center" wrapText="1"/>
      <protection locked="0"/>
    </xf>
    <xf numFmtId="0" fontId="28" fillId="0" borderId="13" xfId="0" applyFont="1" applyBorder="1" applyAlignment="1" applyProtection="1">
      <alignment horizontal="left" vertical="center" wrapText="1"/>
      <protection locked="0"/>
    </xf>
    <xf numFmtId="0" fontId="28" fillId="0" borderId="12" xfId="0" applyFont="1" applyBorder="1" applyAlignment="1" applyProtection="1">
      <alignment horizontal="left" vertical="center" wrapText="1"/>
      <protection locked="0"/>
    </xf>
    <xf numFmtId="0" fontId="28" fillId="0" borderId="26" xfId="0" applyFont="1" applyBorder="1" applyAlignment="1" applyProtection="1">
      <alignment horizontal="left" vertical="center" wrapText="1"/>
      <protection locked="0"/>
    </xf>
    <xf numFmtId="0" fontId="19" fillId="0" borderId="10" xfId="0" applyFont="1" applyBorder="1" applyAlignment="1" applyProtection="1">
      <alignment horizontal="justify" vertical="center" wrapText="1"/>
      <protection locked="0"/>
    </xf>
    <xf numFmtId="0" fontId="19" fillId="0" borderId="7" xfId="0" applyFont="1" applyBorder="1" applyAlignment="1" applyProtection="1">
      <alignment horizontal="justify" vertical="center" wrapText="1"/>
      <protection locked="0"/>
    </xf>
    <xf numFmtId="0" fontId="28" fillId="0" borderId="8" xfId="0" applyFont="1" applyBorder="1" applyAlignment="1" applyProtection="1">
      <alignment horizontal="center" vertical="center" wrapText="1"/>
    </xf>
    <xf numFmtId="0" fontId="19" fillId="0" borderId="10" xfId="0" applyFont="1" applyBorder="1" applyAlignment="1" applyProtection="1">
      <alignment horizontal="center" vertical="center" textRotation="90" wrapText="1"/>
      <protection locked="0"/>
    </xf>
    <xf numFmtId="0" fontId="28" fillId="0" borderId="7" xfId="0" applyFont="1" applyBorder="1" applyAlignment="1" applyProtection="1">
      <alignment horizontal="center" vertical="center" wrapText="1"/>
    </xf>
    <xf numFmtId="0" fontId="27" fillId="2" borderId="8" xfId="0" applyFont="1" applyFill="1" applyBorder="1" applyAlignment="1" applyProtection="1">
      <alignment horizontal="center" vertical="center" wrapText="1"/>
    </xf>
    <xf numFmtId="0" fontId="19" fillId="0" borderId="10" xfId="0" applyFont="1" applyBorder="1" applyAlignment="1" applyProtection="1">
      <alignment horizontal="center" vertical="center" wrapText="1"/>
    </xf>
    <xf numFmtId="1" fontId="19" fillId="0" borderId="10" xfId="0" applyNumberFormat="1" applyFont="1" applyBorder="1" applyAlignment="1" applyProtection="1">
      <alignment horizontal="center" vertical="center" wrapText="1"/>
    </xf>
    <xf numFmtId="0" fontId="19" fillId="0" borderId="10" xfId="0" applyFont="1" applyBorder="1" applyAlignment="1" applyProtection="1">
      <alignment horizontal="center" vertical="center" wrapText="1"/>
      <protection locked="0"/>
    </xf>
    <xf numFmtId="1" fontId="28" fillId="0" borderId="11" xfId="0" applyNumberFormat="1" applyFont="1" applyBorder="1" applyAlignment="1" applyProtection="1">
      <alignment horizontal="center" vertical="center"/>
    </xf>
    <xf numFmtId="0" fontId="18" fillId="3" borderId="10" xfId="0" applyFont="1" applyFill="1" applyBorder="1" applyAlignment="1" applyProtection="1">
      <alignment horizontal="justify" vertical="center" wrapText="1"/>
      <protection locked="0"/>
    </xf>
    <xf numFmtId="0" fontId="28" fillId="0" borderId="10" xfId="0" applyFont="1" applyBorder="1" applyAlignment="1" applyProtection="1">
      <alignment horizontal="left" vertical="center" wrapText="1"/>
      <protection locked="0"/>
    </xf>
    <xf numFmtId="0" fontId="19" fillId="0" borderId="10" xfId="0" applyFont="1" applyFill="1" applyBorder="1" applyAlignment="1" applyProtection="1">
      <alignment horizontal="center" vertical="center" wrapText="1"/>
      <protection locked="0"/>
    </xf>
    <xf numFmtId="0" fontId="19" fillId="3" borderId="4" xfId="0" applyFont="1" applyFill="1" applyBorder="1" applyAlignment="1" applyProtection="1">
      <alignment horizontal="justify" vertical="center" wrapText="1"/>
      <protection locked="0"/>
    </xf>
    <xf numFmtId="0" fontId="19" fillId="3" borderId="2" xfId="0" applyFont="1" applyFill="1" applyBorder="1" applyAlignment="1" applyProtection="1">
      <alignment horizontal="justify" vertical="center" wrapText="1"/>
      <protection locked="0"/>
    </xf>
    <xf numFmtId="0" fontId="19" fillId="3" borderId="7" xfId="0" applyFont="1" applyFill="1" applyBorder="1" applyAlignment="1" applyProtection="1">
      <alignment horizontal="justify" vertical="center" wrapText="1"/>
      <protection locked="0"/>
    </xf>
    <xf numFmtId="14" fontId="28" fillId="0" borderId="45" xfId="0" applyNumberFormat="1" applyFont="1" applyBorder="1" applyAlignment="1" applyProtection="1">
      <alignment horizontal="center" vertical="center"/>
      <protection locked="0"/>
    </xf>
    <xf numFmtId="0" fontId="28" fillId="0" borderId="42" xfId="0" applyFont="1" applyBorder="1" applyAlignment="1" applyProtection="1">
      <alignment horizontal="center" vertical="center"/>
      <protection locked="0"/>
    </xf>
    <xf numFmtId="0" fontId="28" fillId="0" borderId="51" xfId="0" applyFont="1" applyBorder="1" applyAlignment="1" applyProtection="1">
      <alignment horizontal="center" vertical="center"/>
      <protection locked="0"/>
    </xf>
    <xf numFmtId="0" fontId="28" fillId="3" borderId="13" xfId="0" applyFont="1" applyFill="1" applyBorder="1" applyAlignment="1" applyProtection="1">
      <alignment horizontal="justify" vertical="center" wrapText="1"/>
      <protection locked="0"/>
    </xf>
    <xf numFmtId="0" fontId="28" fillId="3" borderId="12" xfId="0" applyFont="1" applyFill="1" applyBorder="1" applyAlignment="1" applyProtection="1">
      <alignment horizontal="justify" vertical="center" wrapText="1"/>
      <protection locked="0"/>
    </xf>
    <xf numFmtId="0" fontId="28" fillId="3" borderId="10" xfId="0" applyFont="1" applyFill="1" applyBorder="1" applyAlignment="1" applyProtection="1">
      <alignment horizontal="justify" vertical="center" wrapText="1"/>
      <protection locked="0"/>
    </xf>
    <xf numFmtId="0" fontId="28" fillId="3" borderId="13" xfId="0" applyFont="1" applyFill="1" applyBorder="1" applyAlignment="1" applyProtection="1">
      <alignment horizontal="center" vertical="center" wrapText="1"/>
      <protection locked="0"/>
    </xf>
    <xf numFmtId="0" fontId="28" fillId="3" borderId="12" xfId="0" applyFont="1" applyFill="1" applyBorder="1" applyAlignment="1" applyProtection="1">
      <alignment horizontal="center" vertical="center" wrapText="1"/>
      <protection locked="0"/>
    </xf>
    <xf numFmtId="0" fontId="28" fillId="3" borderId="10" xfId="0" applyFont="1" applyFill="1" applyBorder="1" applyAlignment="1" applyProtection="1">
      <alignment horizontal="center" vertical="center" wrapText="1"/>
      <protection locked="0"/>
    </xf>
    <xf numFmtId="0" fontId="28" fillId="3" borderId="50" xfId="0" applyFont="1" applyFill="1" applyBorder="1" applyAlignment="1" applyProtection="1">
      <alignment horizontal="justify" vertical="center" wrapText="1"/>
      <protection locked="0"/>
    </xf>
    <xf numFmtId="0" fontId="19" fillId="3" borderId="13" xfId="0" applyFont="1" applyFill="1" applyBorder="1" applyAlignment="1" applyProtection="1">
      <alignment horizontal="justify" vertical="center" wrapText="1"/>
      <protection locked="0"/>
    </xf>
    <xf numFmtId="0" fontId="19" fillId="3" borderId="12" xfId="0" applyFont="1" applyFill="1" applyBorder="1" applyAlignment="1" applyProtection="1">
      <alignment horizontal="justify" vertical="center" wrapText="1"/>
      <protection locked="0"/>
    </xf>
    <xf numFmtId="0" fontId="19" fillId="3" borderId="10" xfId="0" applyFont="1" applyFill="1" applyBorder="1" applyAlignment="1" applyProtection="1">
      <alignment horizontal="justify" vertical="center" wrapText="1"/>
      <protection locked="0"/>
    </xf>
    <xf numFmtId="0" fontId="19" fillId="3" borderId="13" xfId="0" applyFont="1" applyFill="1" applyBorder="1" applyAlignment="1" applyProtection="1">
      <alignment horizontal="left" vertical="center" wrapText="1"/>
      <protection locked="0"/>
    </xf>
    <xf numFmtId="0" fontId="19" fillId="3" borderId="12" xfId="0" applyFont="1" applyFill="1" applyBorder="1" applyAlignment="1" applyProtection="1">
      <alignment horizontal="left" vertical="center" wrapText="1"/>
      <protection locked="0"/>
    </xf>
    <xf numFmtId="0" fontId="19" fillId="3" borderId="10" xfId="0" applyFont="1" applyFill="1" applyBorder="1" applyAlignment="1" applyProtection="1">
      <alignment horizontal="left" vertical="center" wrapText="1"/>
      <protection locked="0"/>
    </xf>
    <xf numFmtId="14" fontId="28" fillId="0" borderId="37" xfId="0" applyNumberFormat="1" applyFont="1" applyBorder="1" applyAlignment="1" applyProtection="1">
      <alignment horizontal="center" vertical="center"/>
      <protection locked="0"/>
    </xf>
    <xf numFmtId="0" fontId="28" fillId="3" borderId="22" xfId="0" applyFont="1" applyFill="1" applyBorder="1" applyAlignment="1" applyProtection="1">
      <alignment horizontal="justify" vertical="center" wrapText="1"/>
      <protection locked="0"/>
    </xf>
    <xf numFmtId="0" fontId="28" fillId="0" borderId="22" xfId="0" applyFont="1" applyFill="1" applyBorder="1" applyAlignment="1" applyProtection="1">
      <alignment horizontal="center" vertical="center" wrapText="1"/>
      <protection locked="0"/>
    </xf>
    <xf numFmtId="0" fontId="28" fillId="0" borderId="12" xfId="0" applyFont="1" applyFill="1" applyBorder="1" applyAlignment="1" applyProtection="1">
      <alignment horizontal="center" vertical="center" wrapText="1"/>
      <protection locked="0"/>
    </xf>
    <xf numFmtId="0" fontId="28" fillId="0" borderId="10" xfId="0" applyFont="1" applyFill="1" applyBorder="1" applyAlignment="1" applyProtection="1">
      <alignment horizontal="center" vertical="center" wrapText="1"/>
      <protection locked="0"/>
    </xf>
    <xf numFmtId="0" fontId="28" fillId="0" borderId="49" xfId="0" applyFont="1" applyBorder="1" applyAlignment="1" applyProtection="1">
      <alignment horizontal="justify" vertical="center" wrapText="1"/>
      <protection locked="0"/>
    </xf>
    <xf numFmtId="1" fontId="19" fillId="0" borderId="22" xfId="0" applyNumberFormat="1" applyFont="1" applyBorder="1" applyAlignment="1" applyProtection="1">
      <alignment horizontal="center" vertical="center" wrapText="1"/>
    </xf>
    <xf numFmtId="0" fontId="18" fillId="0" borderId="22" xfId="0" applyFont="1" applyBorder="1" applyAlignment="1" applyProtection="1">
      <alignment horizontal="center" vertical="center"/>
    </xf>
    <xf numFmtId="0" fontId="19" fillId="0" borderId="22" xfId="0" applyFont="1" applyBorder="1" applyAlignment="1" applyProtection="1">
      <alignment horizontal="justify" vertical="center" wrapText="1"/>
      <protection locked="0"/>
    </xf>
    <xf numFmtId="0" fontId="19" fillId="0" borderId="38" xfId="0" applyFont="1" applyBorder="1" applyAlignment="1" applyProtection="1">
      <alignment horizontal="justify" vertical="center" wrapText="1"/>
      <protection locked="0"/>
    </xf>
    <xf numFmtId="1" fontId="28" fillId="0" borderId="39" xfId="0" applyNumberFormat="1" applyFont="1" applyBorder="1" applyAlignment="1" applyProtection="1">
      <alignment horizontal="center" vertical="center"/>
    </xf>
    <xf numFmtId="0" fontId="28" fillId="0" borderId="48" xfId="0" applyFont="1" applyBorder="1" applyAlignment="1" applyProtection="1">
      <alignment horizontal="center" vertical="center" wrapText="1"/>
    </xf>
    <xf numFmtId="0" fontId="19" fillId="0" borderId="22" xfId="0" applyFont="1" applyBorder="1" applyAlignment="1" applyProtection="1">
      <alignment horizontal="center" vertical="center" textRotation="90" wrapText="1"/>
      <protection locked="0"/>
    </xf>
    <xf numFmtId="0" fontId="28" fillId="0" borderId="38" xfId="0" applyFont="1" applyBorder="1" applyAlignment="1" applyProtection="1">
      <alignment horizontal="center" vertical="center" wrapText="1"/>
    </xf>
    <xf numFmtId="0" fontId="27" fillId="2" borderId="48" xfId="0" applyFont="1" applyFill="1" applyBorder="1" applyAlignment="1" applyProtection="1">
      <alignment horizontal="center" vertical="center" wrapText="1"/>
    </xf>
    <xf numFmtId="0" fontId="19" fillId="0" borderId="22" xfId="0" applyFont="1" applyBorder="1" applyAlignment="1" applyProtection="1">
      <alignment horizontal="center" vertical="center" wrapText="1"/>
    </xf>
    <xf numFmtId="0" fontId="19" fillId="0" borderId="22" xfId="0" applyFont="1" applyFill="1" applyBorder="1" applyAlignment="1" applyProtection="1">
      <alignment horizontal="center" vertical="center" wrapText="1"/>
      <protection locked="0"/>
    </xf>
    <xf numFmtId="0" fontId="28" fillId="0" borderId="22" xfId="0" applyFont="1" applyBorder="1" applyAlignment="1" applyProtection="1">
      <alignment horizontal="center" vertical="center"/>
      <protection locked="0"/>
    </xf>
    <xf numFmtId="0" fontId="19" fillId="0" borderId="22" xfId="0" applyFont="1" applyBorder="1" applyAlignment="1" applyProtection="1">
      <alignment horizontal="center" vertical="center" wrapText="1"/>
      <protection locked="0"/>
    </xf>
    <xf numFmtId="0" fontId="28" fillId="0" borderId="22" xfId="0" applyFont="1" applyBorder="1" applyAlignment="1" applyProtection="1">
      <alignment horizontal="center" vertical="center"/>
    </xf>
    <xf numFmtId="0" fontId="18" fillId="3" borderId="37" xfId="0" applyFont="1" applyFill="1" applyBorder="1" applyAlignment="1" applyProtection="1">
      <alignment horizontal="center" vertical="center" wrapText="1"/>
      <protection locked="0"/>
    </xf>
    <xf numFmtId="0" fontId="18" fillId="3" borderId="42" xfId="0" applyFont="1" applyFill="1" applyBorder="1" applyAlignment="1" applyProtection="1">
      <alignment horizontal="center" vertical="center" wrapText="1"/>
      <protection locked="0"/>
    </xf>
    <xf numFmtId="0" fontId="18" fillId="3" borderId="52" xfId="0" applyFont="1" applyFill="1" applyBorder="1" applyAlignment="1" applyProtection="1">
      <alignment horizontal="center" vertical="center" wrapText="1"/>
      <protection locked="0"/>
    </xf>
    <xf numFmtId="0" fontId="18" fillId="3" borderId="22" xfId="0" applyFont="1" applyFill="1" applyBorder="1" applyAlignment="1" applyProtection="1">
      <alignment horizontal="justify" vertical="center" wrapText="1"/>
      <protection locked="0"/>
    </xf>
    <xf numFmtId="0" fontId="19" fillId="3" borderId="22" xfId="0" applyFont="1" applyFill="1" applyBorder="1" applyAlignment="1" applyProtection="1">
      <alignment horizontal="justify" vertical="center" wrapText="1"/>
      <protection locked="0"/>
    </xf>
    <xf numFmtId="0" fontId="28" fillId="0" borderId="22" xfId="0" applyFont="1" applyBorder="1" applyAlignment="1" applyProtection="1">
      <alignment horizontal="left" vertical="center" wrapText="1"/>
      <protection locked="0"/>
    </xf>
    <xf numFmtId="0" fontId="29" fillId="5" borderId="3" xfId="0" applyFont="1" applyFill="1" applyBorder="1" applyAlignment="1" applyProtection="1">
      <alignment horizontal="center"/>
    </xf>
    <xf numFmtId="0" fontId="29" fillId="5" borderId="17" xfId="0" applyFont="1" applyFill="1" applyBorder="1" applyAlignment="1" applyProtection="1">
      <alignment horizontal="center"/>
    </xf>
    <xf numFmtId="0" fontId="29" fillId="5" borderId="18" xfId="0" applyFont="1" applyFill="1" applyBorder="1" applyAlignment="1" applyProtection="1">
      <alignment horizontal="center"/>
    </xf>
    <xf numFmtId="0" fontId="29" fillId="7" borderId="3" xfId="0" applyFont="1" applyFill="1" applyBorder="1" applyAlignment="1" applyProtection="1">
      <alignment horizontal="center"/>
    </xf>
    <xf numFmtId="0" fontId="29" fillId="7" borderId="17" xfId="0" applyFont="1" applyFill="1" applyBorder="1" applyAlignment="1" applyProtection="1">
      <alignment horizontal="center"/>
    </xf>
    <xf numFmtId="0" fontId="29" fillId="9" borderId="13" xfId="0" applyFont="1" applyFill="1" applyBorder="1" applyAlignment="1" applyProtection="1">
      <alignment horizontal="center" vertical="center"/>
    </xf>
    <xf numFmtId="0" fontId="29" fillId="9" borderId="12" xfId="0" applyFont="1" applyFill="1" applyBorder="1" applyAlignment="1" applyProtection="1">
      <alignment horizontal="center" vertical="center"/>
    </xf>
    <xf numFmtId="0" fontId="18" fillId="9" borderId="13" xfId="0" applyFont="1" applyFill="1" applyBorder="1" applyAlignment="1" applyProtection="1">
      <alignment horizontal="center" vertical="center"/>
    </xf>
    <xf numFmtId="0" fontId="18" fillId="9" borderId="12" xfId="0" applyFont="1" applyFill="1" applyBorder="1" applyAlignment="1" applyProtection="1">
      <alignment horizontal="center" vertical="center"/>
    </xf>
    <xf numFmtId="0" fontId="29" fillId="7" borderId="3" xfId="0" applyFont="1" applyFill="1" applyBorder="1" applyAlignment="1" applyProtection="1">
      <alignment horizontal="center" vertical="center"/>
    </xf>
    <xf numFmtId="0" fontId="29" fillId="7" borderId="17" xfId="0" applyFont="1" applyFill="1" applyBorder="1" applyAlignment="1" applyProtection="1">
      <alignment horizontal="center" vertical="center"/>
    </xf>
    <xf numFmtId="0" fontId="29" fillId="7" borderId="18" xfId="0" applyFont="1" applyFill="1" applyBorder="1" applyAlignment="1" applyProtection="1">
      <alignment horizontal="center" vertical="center"/>
    </xf>
    <xf numFmtId="0" fontId="29" fillId="9" borderId="12" xfId="0" applyFont="1" applyFill="1" applyBorder="1" applyAlignment="1" applyProtection="1">
      <alignment horizontal="center" vertical="center" wrapText="1"/>
    </xf>
    <xf numFmtId="0" fontId="29" fillId="9" borderId="3" xfId="0" applyFont="1" applyFill="1" applyBorder="1" applyAlignment="1" applyProtection="1">
      <alignment horizontal="center" wrapText="1"/>
    </xf>
    <xf numFmtId="0" fontId="29" fillId="9" borderId="17" xfId="0" applyFont="1" applyFill="1" applyBorder="1" applyAlignment="1" applyProtection="1">
      <alignment horizontal="center" wrapText="1"/>
    </xf>
    <xf numFmtId="0" fontId="29" fillId="4" borderId="33" xfId="0" applyFont="1" applyFill="1" applyBorder="1" applyAlignment="1" applyProtection="1">
      <alignment horizontal="center"/>
    </xf>
    <xf numFmtId="0" fontId="29" fillId="4" borderId="34" xfId="0" applyFont="1" applyFill="1" applyBorder="1" applyAlignment="1" applyProtection="1">
      <alignment horizontal="center"/>
    </xf>
    <xf numFmtId="0" fontId="29" fillId="4" borderId="35" xfId="0" applyFont="1" applyFill="1" applyBorder="1" applyAlignment="1" applyProtection="1">
      <alignment horizontal="center"/>
    </xf>
    <xf numFmtId="0" fontId="29" fillId="8" borderId="36" xfId="0" applyFont="1" applyFill="1" applyBorder="1" applyAlignment="1" applyProtection="1">
      <alignment horizontal="center"/>
    </xf>
    <xf numFmtId="0" fontId="29" fillId="8" borderId="34" xfId="0" applyFont="1" applyFill="1" applyBorder="1" applyAlignment="1" applyProtection="1">
      <alignment horizontal="center"/>
    </xf>
    <xf numFmtId="0" fontId="29" fillId="6" borderId="37" xfId="0" applyFont="1" applyFill="1" applyBorder="1" applyAlignment="1" applyProtection="1">
      <alignment horizontal="center" vertical="center"/>
    </xf>
    <xf numFmtId="0" fontId="29" fillId="6" borderId="42" xfId="0" applyFont="1" applyFill="1" applyBorder="1" applyAlignment="1" applyProtection="1">
      <alignment horizontal="center" vertical="center"/>
    </xf>
    <xf numFmtId="0" fontId="29" fillId="6" borderId="38" xfId="0" applyFont="1" applyFill="1" applyBorder="1" applyAlignment="1" applyProtection="1">
      <alignment horizontal="center" vertical="center"/>
    </xf>
    <xf numFmtId="0" fontId="29" fillId="6" borderId="39" xfId="0" applyFont="1" applyFill="1" applyBorder="1" applyAlignment="1" applyProtection="1">
      <alignment horizontal="center" vertical="center"/>
    </xf>
    <xf numFmtId="0" fontId="29" fillId="6" borderId="40" xfId="0" applyFont="1" applyFill="1" applyBorder="1" applyAlignment="1" applyProtection="1">
      <alignment horizontal="center" vertical="center"/>
    </xf>
    <xf numFmtId="0" fontId="29" fillId="6" borderId="43" xfId="0" applyFont="1" applyFill="1" applyBorder="1" applyAlignment="1" applyProtection="1">
      <alignment horizontal="center" vertical="center"/>
    </xf>
    <xf numFmtId="0" fontId="29" fillId="6" borderId="44" xfId="0" applyFont="1" applyFill="1" applyBorder="1" applyAlignment="1" applyProtection="1">
      <alignment horizontal="center" vertical="center"/>
    </xf>
    <xf numFmtId="0" fontId="29" fillId="4" borderId="41" xfId="0" applyFont="1" applyFill="1" applyBorder="1" applyAlignment="1" applyProtection="1">
      <alignment horizontal="center" vertical="center" wrapText="1"/>
    </xf>
    <xf numFmtId="0" fontId="29" fillId="4" borderId="45" xfId="0" applyFont="1" applyFill="1" applyBorder="1" applyAlignment="1" applyProtection="1">
      <alignment horizontal="center" vertical="center" wrapText="1"/>
    </xf>
    <xf numFmtId="0" fontId="29" fillId="4" borderId="4" xfId="0" applyFont="1" applyFill="1" applyBorder="1" applyAlignment="1" applyProtection="1">
      <alignment horizontal="left" vertical="center"/>
      <protection locked="0"/>
    </xf>
    <xf numFmtId="0" fontId="29" fillId="4" borderId="5" xfId="0" applyFont="1" applyFill="1" applyBorder="1" applyAlignment="1" applyProtection="1">
      <alignment horizontal="left" vertical="center"/>
      <protection locked="0"/>
    </xf>
    <xf numFmtId="14" fontId="18" fillId="0" borderId="4" xfId="0" applyNumberFormat="1" applyFont="1" applyBorder="1" applyAlignment="1" applyProtection="1">
      <alignment horizontal="center" vertical="center"/>
      <protection locked="0"/>
    </xf>
    <xf numFmtId="14" fontId="18" fillId="0" borderId="9" xfId="0" applyNumberFormat="1" applyFont="1" applyBorder="1" applyAlignment="1" applyProtection="1">
      <alignment horizontal="center" vertical="center"/>
      <protection locked="0"/>
    </xf>
    <xf numFmtId="14" fontId="18" fillId="0" borderId="5" xfId="0" applyNumberFormat="1" applyFont="1" applyBorder="1" applyAlignment="1" applyProtection="1">
      <alignment horizontal="center" vertical="center"/>
      <protection locked="0"/>
    </xf>
    <xf numFmtId="0" fontId="28" fillId="4" borderId="4" xfId="0" applyFont="1" applyFill="1" applyBorder="1" applyAlignment="1" applyProtection="1">
      <alignment horizontal="center"/>
    </xf>
    <xf numFmtId="0" fontId="28" fillId="4" borderId="9" xfId="0" applyFont="1" applyFill="1" applyBorder="1" applyAlignment="1" applyProtection="1">
      <alignment horizontal="center"/>
    </xf>
    <xf numFmtId="0" fontId="28" fillId="4" borderId="5" xfId="0" applyFont="1" applyFill="1" applyBorder="1" applyAlignment="1" applyProtection="1">
      <alignment horizontal="center"/>
    </xf>
    <xf numFmtId="0" fontId="29" fillId="4" borderId="4" xfId="0" applyFont="1" applyFill="1" applyBorder="1" applyAlignment="1" applyProtection="1">
      <alignment horizontal="center" vertical="center"/>
    </xf>
    <xf numFmtId="0" fontId="29" fillId="4" borderId="9" xfId="0" applyFont="1" applyFill="1" applyBorder="1" applyAlignment="1" applyProtection="1">
      <alignment horizontal="center" vertical="center"/>
    </xf>
    <xf numFmtId="0" fontId="29" fillId="4" borderId="5" xfId="0" applyFont="1" applyFill="1" applyBorder="1" applyAlignment="1" applyProtection="1">
      <alignment horizontal="center" vertical="center"/>
    </xf>
    <xf numFmtId="0" fontId="28" fillId="3" borderId="4" xfId="0" applyFont="1" applyFill="1" applyBorder="1" applyAlignment="1" applyProtection="1">
      <alignment horizontal="center" vertical="center"/>
    </xf>
    <xf numFmtId="0" fontId="28" fillId="3" borderId="5" xfId="0" applyFont="1" applyFill="1" applyBorder="1" applyAlignment="1" applyProtection="1">
      <alignment horizontal="center" vertical="center"/>
    </xf>
    <xf numFmtId="14" fontId="29" fillId="3" borderId="18" xfId="0" applyNumberFormat="1" applyFont="1" applyFill="1" applyBorder="1" applyAlignment="1" applyProtection="1">
      <alignment horizontal="center" vertical="center"/>
    </xf>
    <xf numFmtId="0" fontId="19" fillId="0" borderId="66" xfId="0" applyFont="1" applyBorder="1" applyAlignment="1">
      <alignment horizontal="center" vertical="center"/>
    </xf>
    <xf numFmtId="0" fontId="19" fillId="0" borderId="67" xfId="0" applyFont="1" applyBorder="1" applyAlignment="1">
      <alignment horizontal="center" vertical="center"/>
    </xf>
    <xf numFmtId="0" fontId="19" fillId="0" borderId="68" xfId="0" applyFont="1" applyBorder="1" applyAlignment="1">
      <alignment horizontal="center" vertical="center"/>
    </xf>
    <xf numFmtId="0" fontId="19" fillId="0" borderId="1" xfId="0" applyFont="1" applyBorder="1" applyAlignment="1" applyProtection="1">
      <alignment horizontal="center" vertical="center"/>
    </xf>
    <xf numFmtId="0" fontId="18" fillId="0" borderId="63" xfId="0" applyFont="1" applyBorder="1" applyAlignment="1">
      <alignment horizontal="center" vertical="center"/>
    </xf>
    <xf numFmtId="0" fontId="18" fillId="0" borderId="64" xfId="0" applyFont="1" applyBorder="1" applyAlignment="1">
      <alignment horizontal="center" vertical="center"/>
    </xf>
    <xf numFmtId="0" fontId="18" fillId="0" borderId="65" xfId="0" applyFont="1" applyBorder="1" applyAlignment="1">
      <alignment horizontal="center" vertical="center"/>
    </xf>
    <xf numFmtId="0" fontId="29" fillId="0" borderId="1" xfId="0" applyFont="1" applyBorder="1" applyAlignment="1" applyProtection="1">
      <alignment horizontal="left" vertical="center" wrapText="1"/>
      <protection locked="0"/>
    </xf>
    <xf numFmtId="14" fontId="70" fillId="0" borderId="58" xfId="0" applyNumberFormat="1" applyFont="1" applyBorder="1" applyAlignment="1">
      <alignment horizontal="center" vertical="center" wrapText="1"/>
    </xf>
    <xf numFmtId="0" fontId="74" fillId="0" borderId="60" xfId="0" applyFont="1" applyBorder="1" applyAlignment="1">
      <alignment vertical="center"/>
    </xf>
    <xf numFmtId="0" fontId="74" fillId="0" borderId="62" xfId="0" applyFont="1" applyBorder="1" applyAlignment="1">
      <alignment vertical="center"/>
    </xf>
    <xf numFmtId="0" fontId="28" fillId="0" borderId="59" xfId="0" applyFont="1" applyBorder="1" applyAlignment="1">
      <alignment horizontal="justify" vertical="center" wrapText="1"/>
    </xf>
    <xf numFmtId="0" fontId="75" fillId="0" borderId="61" xfId="0" applyFont="1" applyBorder="1" applyAlignment="1">
      <alignment horizontal="justify" vertical="center"/>
    </xf>
    <xf numFmtId="0" fontId="28" fillId="0" borderId="59" xfId="0" applyFont="1" applyBorder="1" applyAlignment="1">
      <alignment horizontal="center" vertical="center" wrapText="1"/>
    </xf>
    <xf numFmtId="0" fontId="75" fillId="0" borderId="61" xfId="0" applyFont="1" applyBorder="1" applyAlignment="1">
      <alignment vertical="center"/>
    </xf>
    <xf numFmtId="0" fontId="28" fillId="0" borderId="13" xfId="0" applyFont="1" applyBorder="1" applyAlignment="1">
      <alignment horizontal="justify" vertical="center" wrapText="1"/>
    </xf>
    <xf numFmtId="0" fontId="28" fillId="0" borderId="12" xfId="0" applyFont="1" applyBorder="1" applyAlignment="1">
      <alignment horizontal="justify" vertical="center" wrapText="1"/>
    </xf>
    <xf numFmtId="0" fontId="28" fillId="0" borderId="10" xfId="0" applyFont="1" applyBorder="1" applyAlignment="1">
      <alignment horizontal="justify" vertical="center" wrapText="1"/>
    </xf>
    <xf numFmtId="0" fontId="19" fillId="0" borderId="59" xfId="0" applyFont="1" applyBorder="1" applyAlignment="1">
      <alignment horizontal="justify" vertical="center" wrapText="1"/>
    </xf>
    <xf numFmtId="0" fontId="74" fillId="0" borderId="61" xfId="0" applyFont="1" applyBorder="1" applyAlignment="1">
      <alignment horizontal="justify" vertical="center"/>
    </xf>
    <xf numFmtId="0" fontId="70" fillId="0" borderId="59" xfId="0" applyFont="1" applyBorder="1" applyAlignment="1">
      <alignment horizontal="center" vertical="center"/>
    </xf>
    <xf numFmtId="0" fontId="74" fillId="0" borderId="61" xfId="0" applyFont="1" applyBorder="1" applyAlignment="1">
      <alignment horizontal="center" vertical="center"/>
    </xf>
    <xf numFmtId="0" fontId="70" fillId="0" borderId="59" xfId="0" applyFont="1" applyBorder="1" applyAlignment="1">
      <alignment horizontal="justify" vertical="center" wrapText="1"/>
    </xf>
    <xf numFmtId="0" fontId="70" fillId="0" borderId="58" xfId="0" applyFont="1" applyBorder="1" applyAlignment="1">
      <alignment horizontal="justify" vertical="center" wrapText="1"/>
    </xf>
    <xf numFmtId="0" fontId="74" fillId="0" borderId="60" xfId="0" applyFont="1" applyBorder="1" applyAlignment="1">
      <alignment horizontal="justify" vertical="center"/>
    </xf>
    <xf numFmtId="0" fontId="74" fillId="0" borderId="62" xfId="0" applyFont="1" applyBorder="1" applyAlignment="1">
      <alignment horizontal="justify" vertical="center"/>
    </xf>
    <xf numFmtId="0" fontId="71" fillId="11" borderId="58" xfId="0" applyFont="1" applyFill="1" applyBorder="1" applyAlignment="1">
      <alignment horizontal="center" vertical="center" wrapText="1"/>
    </xf>
    <xf numFmtId="0" fontId="74" fillId="0" borderId="60" xfId="0" applyFont="1" applyBorder="1" applyAlignment="1">
      <alignment horizontal="center" vertical="center"/>
    </xf>
    <xf numFmtId="0" fontId="74" fillId="0" borderId="62" xfId="0" applyFont="1" applyBorder="1" applyAlignment="1">
      <alignment horizontal="center" vertical="center"/>
    </xf>
    <xf numFmtId="0" fontId="28" fillId="0" borderId="58" xfId="0" applyFont="1" applyBorder="1" applyAlignment="1">
      <alignment horizontal="justify" vertical="center" wrapText="1"/>
    </xf>
    <xf numFmtId="0" fontId="75" fillId="0" borderId="60" xfId="0" applyFont="1" applyBorder="1" applyAlignment="1">
      <alignment horizontal="justify" vertical="center"/>
    </xf>
    <xf numFmtId="0" fontId="75" fillId="0" borderId="62" xfId="0" applyFont="1" applyBorder="1" applyAlignment="1">
      <alignment horizontal="justify" vertical="center"/>
    </xf>
    <xf numFmtId="0" fontId="70" fillId="0" borderId="58" xfId="0" applyFont="1" applyBorder="1" applyAlignment="1">
      <alignment horizontal="center" vertical="center" wrapText="1"/>
    </xf>
    <xf numFmtId="0" fontId="28" fillId="0" borderId="1" xfId="0" applyFont="1" applyBorder="1" applyAlignment="1">
      <alignment horizontal="justify" vertical="center" wrapText="1"/>
    </xf>
    <xf numFmtId="0" fontId="75" fillId="0" borderId="1" xfId="0" applyFont="1" applyBorder="1" applyAlignment="1">
      <alignment horizontal="justify" vertical="center"/>
    </xf>
    <xf numFmtId="0" fontId="28" fillId="3" borderId="58" xfId="0" applyFont="1" applyFill="1" applyBorder="1" applyAlignment="1">
      <alignment horizontal="justify" vertical="center" wrapText="1"/>
    </xf>
    <xf numFmtId="0" fontId="75" fillId="3" borderId="60" xfId="0" applyFont="1" applyFill="1" applyBorder="1" applyAlignment="1">
      <alignment horizontal="justify" vertical="center"/>
    </xf>
    <xf numFmtId="0" fontId="75" fillId="3" borderId="62" xfId="0" applyFont="1" applyFill="1" applyBorder="1" applyAlignment="1">
      <alignment horizontal="justify" vertical="center"/>
    </xf>
    <xf numFmtId="0" fontId="70" fillId="0" borderId="59" xfId="0" applyFont="1" applyBorder="1" applyAlignment="1">
      <alignment horizontal="center" vertical="center" wrapText="1"/>
    </xf>
    <xf numFmtId="0" fontId="74" fillId="0" borderId="61" xfId="0" applyFont="1" applyBorder="1" applyAlignment="1">
      <alignment vertical="center"/>
    </xf>
    <xf numFmtId="0" fontId="19" fillId="0" borderId="1" xfId="0" applyFont="1" applyBorder="1" applyAlignment="1">
      <alignment horizontal="justify" vertical="center" wrapText="1"/>
    </xf>
    <xf numFmtId="0" fontId="74" fillId="0" borderId="1" xfId="0" applyFont="1" applyBorder="1" applyAlignment="1">
      <alignment horizontal="justify" vertical="center"/>
    </xf>
    <xf numFmtId="14" fontId="29" fillId="0" borderId="1" xfId="0" applyNumberFormat="1" applyFont="1" applyBorder="1" applyAlignment="1" applyProtection="1">
      <alignment horizontal="center" vertical="center"/>
      <protection locked="0"/>
    </xf>
    <xf numFmtId="0" fontId="19" fillId="0" borderId="0" xfId="0" applyFont="1" applyAlignment="1">
      <alignment horizontal="center" vertical="center"/>
    </xf>
    <xf numFmtId="0" fontId="28" fillId="4" borderId="0" xfId="0" applyFont="1" applyFill="1" applyBorder="1" applyAlignment="1">
      <alignment horizontal="center" vertical="center" wrapText="1"/>
    </xf>
    <xf numFmtId="0" fontId="89" fillId="4" borderId="0" xfId="0" applyFont="1" applyFill="1" applyBorder="1" applyAlignment="1">
      <alignment horizontal="center" vertical="center" wrapText="1"/>
    </xf>
    <xf numFmtId="0" fontId="19" fillId="0" borderId="0" xfId="0" applyFont="1" applyBorder="1" applyAlignment="1">
      <alignment horizontal="center" vertical="center"/>
    </xf>
    <xf numFmtId="0" fontId="19" fillId="0" borderId="0" xfId="0" applyFont="1" applyBorder="1" applyAlignment="1">
      <alignment horizontal="center" vertical="center" wrapText="1"/>
    </xf>
    <xf numFmtId="0" fontId="76" fillId="0" borderId="0" xfId="0" applyFont="1" applyAlignment="1">
      <alignment horizontal="center" vertical="center"/>
    </xf>
    <xf numFmtId="0" fontId="18" fillId="0" borderId="0" xfId="0" applyFont="1" applyAlignment="1">
      <alignment horizontal="justify" vertical="center" wrapText="1"/>
    </xf>
    <xf numFmtId="0" fontId="19" fillId="0" borderId="0" xfId="0" applyFont="1" applyAlignment="1">
      <alignment horizontal="justify" vertical="center" wrapText="1"/>
    </xf>
    <xf numFmtId="0" fontId="18" fillId="0" borderId="0" xfId="0" applyFont="1" applyAlignment="1">
      <alignment horizontal="left" vertical="center" wrapText="1"/>
    </xf>
    <xf numFmtId="0" fontId="84" fillId="0" borderId="0" xfId="0" applyFont="1" applyAlignment="1">
      <alignment horizontal="justify" vertical="center" wrapText="1"/>
    </xf>
    <xf numFmtId="0" fontId="18"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19" fillId="0" borderId="0" xfId="0" applyFont="1" applyAlignment="1">
      <alignment horizontal="justify" vertical="center"/>
    </xf>
    <xf numFmtId="0" fontId="80" fillId="13" borderId="21" xfId="0" applyFont="1" applyFill="1" applyBorder="1" applyAlignment="1">
      <alignment horizontal="center" vertical="center" wrapText="1"/>
    </xf>
    <xf numFmtId="0" fontId="80" fillId="13" borderId="27" xfId="0" applyFont="1" applyFill="1" applyBorder="1" applyAlignment="1">
      <alignment horizontal="center" vertical="center" wrapText="1"/>
    </xf>
    <xf numFmtId="0" fontId="80" fillId="13" borderId="36" xfId="0" applyFont="1" applyFill="1" applyBorder="1" applyAlignment="1">
      <alignment horizontal="center" vertical="center" wrapText="1"/>
    </xf>
    <xf numFmtId="0" fontId="80" fillId="13" borderId="70" xfId="0" applyFont="1" applyFill="1" applyBorder="1" applyAlignment="1">
      <alignment horizontal="center" vertical="center" wrapText="1"/>
    </xf>
    <xf numFmtId="0" fontId="80" fillId="13" borderId="69" xfId="0" applyFont="1" applyFill="1" applyBorder="1" applyAlignment="1">
      <alignment horizontal="center" vertical="center" wrapText="1"/>
    </xf>
    <xf numFmtId="0" fontId="80" fillId="13" borderId="23" xfId="0" applyFont="1" applyFill="1" applyBorder="1" applyAlignment="1">
      <alignment horizontal="center" vertical="center" wrapText="1"/>
    </xf>
    <xf numFmtId="0" fontId="76" fillId="0" borderId="0" xfId="0" applyFont="1" applyFill="1" applyBorder="1" applyAlignment="1">
      <alignment horizontal="left" vertical="center" wrapText="1"/>
    </xf>
    <xf numFmtId="0" fontId="18"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18" fillId="0" borderId="55" xfId="0" applyFont="1" applyFill="1" applyBorder="1" applyAlignment="1">
      <alignment horizontal="left" vertical="center"/>
    </xf>
    <xf numFmtId="0" fontId="19" fillId="0" borderId="55" xfId="0" applyFont="1" applyFill="1" applyBorder="1" applyAlignment="1">
      <alignment horizontal="left" vertical="center"/>
    </xf>
    <xf numFmtId="0" fontId="80" fillId="13" borderId="71" xfId="0" applyFont="1" applyFill="1" applyBorder="1" applyAlignment="1">
      <alignment horizontal="center" vertical="center" wrapText="1"/>
    </xf>
    <xf numFmtId="0" fontId="19" fillId="0" borderId="1" xfId="0" applyFont="1" applyFill="1" applyBorder="1" applyAlignment="1">
      <alignment horizontal="center" vertical="center"/>
    </xf>
    <xf numFmtId="0" fontId="56" fillId="0" borderId="13" xfId="0" applyFont="1" applyFill="1" applyBorder="1" applyAlignment="1">
      <alignment horizontal="center" vertical="center"/>
    </xf>
    <xf numFmtId="0" fontId="56" fillId="0" borderId="12" xfId="0" applyFont="1" applyFill="1" applyBorder="1" applyAlignment="1">
      <alignment horizontal="center" vertical="center"/>
    </xf>
    <xf numFmtId="0" fontId="56" fillId="0" borderId="4" xfId="0" applyFont="1" applyFill="1" applyBorder="1" applyAlignment="1">
      <alignment horizontal="center" vertical="center"/>
    </xf>
    <xf numFmtId="0" fontId="56" fillId="0" borderId="9" xfId="0" applyFont="1" applyFill="1" applyBorder="1" applyAlignment="1">
      <alignment horizontal="center" vertical="center"/>
    </xf>
    <xf numFmtId="0" fontId="56" fillId="0" borderId="5" xfId="0" applyFont="1" applyFill="1" applyBorder="1" applyAlignment="1">
      <alignment horizontal="center" vertical="center"/>
    </xf>
    <xf numFmtId="0" fontId="56" fillId="0" borderId="2"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6" xfId="0" applyFont="1" applyFill="1" applyBorder="1" applyAlignment="1">
      <alignment horizontal="center" vertical="center"/>
    </xf>
    <xf numFmtId="0" fontId="49" fillId="0" borderId="1" xfId="0" applyFont="1" applyFill="1" applyBorder="1" applyAlignment="1">
      <alignment horizontal="center" vertical="center"/>
    </xf>
    <xf numFmtId="49" fontId="49" fillId="0" borderId="1" xfId="0" applyNumberFormat="1" applyFont="1" applyFill="1" applyBorder="1" applyAlignment="1">
      <alignment horizontal="center" vertical="center"/>
    </xf>
    <xf numFmtId="0" fontId="56" fillId="0" borderId="10" xfId="0" applyFont="1" applyFill="1" applyBorder="1" applyAlignment="1">
      <alignment horizontal="center" vertical="center"/>
    </xf>
    <xf numFmtId="0" fontId="56" fillId="0" borderId="7" xfId="0" applyFont="1" applyFill="1" applyBorder="1" applyAlignment="1">
      <alignment horizontal="center" vertical="center"/>
    </xf>
    <xf numFmtId="0" fontId="56" fillId="0" borderId="11" xfId="0" applyFont="1" applyFill="1" applyBorder="1" applyAlignment="1">
      <alignment horizontal="center" vertical="center"/>
    </xf>
    <xf numFmtId="0" fontId="56" fillId="0" borderId="8" xfId="0" applyFont="1" applyFill="1" applyBorder="1" applyAlignment="1">
      <alignment horizontal="center" vertical="center"/>
    </xf>
    <xf numFmtId="14" fontId="49" fillId="0" borderId="1" xfId="0" applyNumberFormat="1" applyFont="1" applyFill="1" applyBorder="1" applyAlignment="1">
      <alignment horizontal="center" vertical="center"/>
    </xf>
    <xf numFmtId="0" fontId="38" fillId="0" borderId="3" xfId="0" applyFont="1" applyBorder="1" applyAlignment="1" applyProtection="1">
      <alignment horizontal="left" vertical="center"/>
    </xf>
    <xf numFmtId="0" fontId="38" fillId="0" borderId="17" xfId="0" applyFont="1" applyBorder="1" applyAlignment="1" applyProtection="1">
      <alignment horizontal="left" vertical="center"/>
    </xf>
    <xf numFmtId="0" fontId="38" fillId="0" borderId="18" xfId="0" applyFont="1" applyBorder="1" applyAlignment="1" applyProtection="1">
      <alignment horizontal="left" vertical="center"/>
    </xf>
    <xf numFmtId="0" fontId="38" fillId="0" borderId="3" xfId="0" applyFont="1" applyBorder="1" applyAlignment="1" applyProtection="1">
      <alignment horizontal="center" vertical="center" wrapText="1"/>
    </xf>
    <xf numFmtId="0" fontId="38" fillId="0" borderId="17" xfId="0" applyFont="1" applyBorder="1" applyAlignment="1" applyProtection="1">
      <alignment horizontal="center" vertical="center" wrapText="1"/>
    </xf>
    <xf numFmtId="0" fontId="38" fillId="0" borderId="18" xfId="0" applyFont="1" applyBorder="1" applyAlignment="1" applyProtection="1">
      <alignment horizontal="center" vertical="center" wrapText="1"/>
    </xf>
    <xf numFmtId="0" fontId="40" fillId="0" borderId="3" xfId="0" applyFont="1" applyBorder="1" applyAlignment="1" applyProtection="1">
      <alignment horizontal="center" vertical="center"/>
      <protection locked="0"/>
    </xf>
    <xf numFmtId="0" fontId="40" fillId="0" borderId="17" xfId="0" applyFont="1" applyBorder="1" applyAlignment="1" applyProtection="1">
      <alignment horizontal="center" vertical="center"/>
      <protection locked="0"/>
    </xf>
    <xf numFmtId="0" fontId="40" fillId="0" borderId="18" xfId="0" applyFont="1" applyBorder="1" applyAlignment="1" applyProtection="1">
      <alignment horizontal="center" vertical="center"/>
      <protection locked="0"/>
    </xf>
    <xf numFmtId="0" fontId="28" fillId="0" borderId="4" xfId="0" applyFont="1" applyBorder="1" applyAlignment="1" applyProtection="1">
      <alignment horizontal="center"/>
      <protection locked="0"/>
    </xf>
    <xf numFmtId="0" fontId="28" fillId="0" borderId="2" xfId="0" applyFont="1" applyBorder="1" applyAlignment="1" applyProtection="1">
      <alignment horizontal="center"/>
      <protection locked="0"/>
    </xf>
    <xf numFmtId="0" fontId="28" fillId="0" borderId="13" xfId="0" applyFont="1" applyBorder="1" applyAlignment="1" applyProtection="1">
      <alignment horizontal="center"/>
      <protection locked="0"/>
    </xf>
    <xf numFmtId="0" fontId="28" fillId="0" borderId="1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2" xfId="0" applyFont="1" applyBorder="1" applyAlignment="1" applyProtection="1">
      <alignment horizontal="center"/>
      <protection locked="0"/>
    </xf>
    <xf numFmtId="0" fontId="29" fillId="0" borderId="13" xfId="0" applyFont="1" applyBorder="1" applyAlignment="1" applyProtection="1">
      <alignment horizontal="center" vertical="top" wrapText="1"/>
      <protection locked="0"/>
    </xf>
    <xf numFmtId="0" fontId="29" fillId="0" borderId="12" xfId="0" applyFont="1" applyBorder="1" applyAlignment="1" applyProtection="1">
      <alignment horizontal="center" vertical="top" wrapText="1"/>
      <protection locked="0"/>
    </xf>
    <xf numFmtId="0" fontId="29" fillId="0" borderId="10" xfId="0" applyFont="1" applyBorder="1" applyAlignment="1" applyProtection="1">
      <alignment horizontal="center" vertical="top" wrapText="1"/>
      <protection locked="0"/>
    </xf>
    <xf numFmtId="0" fontId="28" fillId="0" borderId="1" xfId="0" applyFont="1" applyBorder="1" applyAlignment="1" applyProtection="1">
      <alignment horizontal="left" vertical="top"/>
      <protection locked="0"/>
    </xf>
    <xf numFmtId="0" fontId="28" fillId="0" borderId="13" xfId="0" applyFont="1" applyBorder="1" applyAlignment="1" applyProtection="1">
      <alignment horizontal="left" vertical="top"/>
      <protection locked="0"/>
    </xf>
    <xf numFmtId="14" fontId="42" fillId="0" borderId="4" xfId="0" applyNumberFormat="1" applyFont="1" applyBorder="1" applyAlignment="1" applyProtection="1">
      <alignment horizontal="center" vertical="center"/>
      <protection locked="0"/>
    </xf>
    <xf numFmtId="0" fontId="48" fillId="0" borderId="1" xfId="0" applyFont="1" applyFill="1" applyBorder="1" applyAlignment="1" applyProtection="1">
      <alignment horizontal="center" vertical="center"/>
    </xf>
    <xf numFmtId="0" fontId="48" fillId="0" borderId="13" xfId="0" applyFont="1" applyFill="1" applyBorder="1" applyAlignment="1" applyProtection="1">
      <alignment horizontal="center" vertical="center"/>
    </xf>
    <xf numFmtId="14" fontId="42" fillId="0" borderId="4" xfId="0" applyNumberFormat="1" applyFont="1" applyBorder="1" applyAlignment="1" applyProtection="1">
      <alignment horizontal="justify" vertical="center" wrapText="1"/>
      <protection locked="0"/>
    </xf>
    <xf numFmtId="0" fontId="46" fillId="0" borderId="0" xfId="0" applyFont="1" applyAlignment="1" applyProtection="1">
      <alignment horizontal="center" vertical="center"/>
    </xf>
    <xf numFmtId="0" fontId="52" fillId="0" borderId="1" xfId="0" applyFont="1" applyBorder="1" applyAlignment="1" applyProtection="1">
      <alignment horizontal="justify" vertical="center" wrapText="1"/>
      <protection locked="0"/>
    </xf>
    <xf numFmtId="0" fontId="52" fillId="0" borderId="13" xfId="0" applyFont="1" applyBorder="1" applyAlignment="1" applyProtection="1">
      <alignment horizontal="justify" vertical="center" wrapText="1"/>
      <protection locked="0"/>
    </xf>
    <xf numFmtId="0" fontId="52" fillId="0" borderId="13" xfId="0" applyFont="1" applyBorder="1" applyAlignment="1" applyProtection="1">
      <alignment horizontal="center" vertical="center" wrapText="1"/>
      <protection locked="0"/>
    </xf>
    <xf numFmtId="0" fontId="52" fillId="0" borderId="12" xfId="0" applyFont="1" applyBorder="1" applyAlignment="1" applyProtection="1">
      <alignment horizontal="center" vertical="center" wrapText="1"/>
      <protection locked="0"/>
    </xf>
    <xf numFmtId="0" fontId="52" fillId="0" borderId="10" xfId="0" applyFont="1" applyBorder="1" applyAlignment="1" applyProtection="1">
      <alignment horizontal="center" vertical="center" wrapText="1"/>
      <protection locked="0"/>
    </xf>
    <xf numFmtId="0" fontId="42" fillId="0" borderId="1" xfId="0" applyFont="1" applyBorder="1" applyAlignment="1" applyProtection="1">
      <alignment horizontal="center" vertical="center" wrapText="1"/>
      <protection locked="0"/>
    </xf>
    <xf numFmtId="0" fontId="42" fillId="0" borderId="1" xfId="0" applyFont="1" applyBorder="1" applyAlignment="1" applyProtection="1">
      <alignment horizontal="center" vertical="center"/>
      <protection locked="0"/>
    </xf>
    <xf numFmtId="14" fontId="28" fillId="0" borderId="4" xfId="0" applyNumberFormat="1" applyFont="1" applyBorder="1" applyAlignment="1" applyProtection="1">
      <alignment horizontal="center" vertical="center" wrapText="1"/>
      <protection locked="0"/>
    </xf>
    <xf numFmtId="0" fontId="39" fillId="0" borderId="13" xfId="0" applyFont="1" applyBorder="1" applyAlignment="1" applyProtection="1">
      <alignment horizontal="justify" vertical="center" wrapText="1"/>
      <protection locked="0"/>
    </xf>
    <xf numFmtId="0" fontId="39" fillId="0" borderId="12" xfId="0" applyFont="1" applyBorder="1" applyAlignment="1" applyProtection="1">
      <alignment horizontal="justify" vertical="center" wrapText="1"/>
      <protection locked="0"/>
    </xf>
    <xf numFmtId="0" fontId="39" fillId="0" borderId="2" xfId="0" applyFont="1" applyBorder="1" applyAlignment="1" applyProtection="1">
      <alignment horizontal="justify" vertical="center"/>
      <protection locked="0"/>
    </xf>
    <xf numFmtId="0" fontId="28" fillId="3" borderId="1" xfId="0" applyFont="1" applyFill="1" applyBorder="1" applyAlignment="1" applyProtection="1">
      <alignment horizontal="left" vertical="center" wrapText="1"/>
      <protection locked="0"/>
    </xf>
    <xf numFmtId="0" fontId="28" fillId="3" borderId="1" xfId="0" applyFont="1" applyFill="1" applyBorder="1" applyAlignment="1" applyProtection="1">
      <alignment horizontal="left" vertical="center"/>
      <protection locked="0"/>
    </xf>
    <xf numFmtId="0" fontId="28" fillId="3" borderId="13" xfId="0" applyFont="1" applyFill="1" applyBorder="1" applyAlignment="1" applyProtection="1">
      <alignment horizontal="left" vertical="center"/>
      <protection locked="0"/>
    </xf>
  </cellXfs>
  <cellStyles count="2">
    <cellStyle name="Normal" xfId="0" builtinId="0"/>
    <cellStyle name="Porcentaje" xfId="1" builtinId="5"/>
  </cellStyles>
  <dxfs count="584">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34</xdr:col>
      <xdr:colOff>0</xdr:colOff>
      <xdr:row>6</xdr:row>
      <xdr:rowOff>4536</xdr:rowOff>
    </xdr:to>
    <xdr:grpSp>
      <xdr:nvGrpSpPr>
        <xdr:cNvPr id="3" name="Group 4">
          <a:extLst>
            <a:ext uri="{FF2B5EF4-FFF2-40B4-BE49-F238E27FC236}">
              <a16:creationId xmlns="" xmlns:a16="http://schemas.microsoft.com/office/drawing/2014/main" id="{00000000-0008-0000-0000-000003000000}"/>
            </a:ext>
          </a:extLst>
        </xdr:cNvPr>
        <xdr:cNvGrpSpPr>
          <a:grpSpLocks/>
        </xdr:cNvGrpSpPr>
      </xdr:nvGrpSpPr>
      <xdr:grpSpPr bwMode="auto">
        <a:xfrm>
          <a:off x="0" y="31750"/>
          <a:ext cx="24717375" cy="1115786"/>
          <a:chOff x="-8" y="0"/>
          <a:chExt cx="1382" cy="136"/>
        </a:xfrm>
      </xdr:grpSpPr>
      <xdr:sp macro="" textlink="">
        <xdr:nvSpPr>
          <xdr:cNvPr id="4" name="1 CuadroTexto">
            <a:extLst>
              <a:ext uri="{FF2B5EF4-FFF2-40B4-BE49-F238E27FC236}">
                <a16:creationId xmlns="" xmlns:a16="http://schemas.microsoft.com/office/drawing/2014/main" id="{00000000-0008-0000-0000-000004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5" name="3 CuadroTexto">
            <a:extLst>
              <a:ext uri="{FF2B5EF4-FFF2-40B4-BE49-F238E27FC236}">
                <a16:creationId xmlns="" xmlns:a16="http://schemas.microsoft.com/office/drawing/2014/main" id="{00000000-0008-0000-0000-000005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6" name="7 CuadroTexto">
            <a:extLst>
              <a:ext uri="{FF2B5EF4-FFF2-40B4-BE49-F238E27FC236}">
                <a16:creationId xmlns="" xmlns:a16="http://schemas.microsoft.com/office/drawing/2014/main" id="{00000000-0008-0000-0000-000006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7" name="8 CuadroTexto">
            <a:extLst>
              <a:ext uri="{FF2B5EF4-FFF2-40B4-BE49-F238E27FC236}">
                <a16:creationId xmlns="" xmlns:a16="http://schemas.microsoft.com/office/drawing/2014/main" id="{00000000-0008-0000-0000-000007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8" name="10 CuadroTexto">
            <a:extLst>
              <a:ext uri="{FF2B5EF4-FFF2-40B4-BE49-F238E27FC236}">
                <a16:creationId xmlns="" xmlns:a16="http://schemas.microsoft.com/office/drawing/2014/main" id="{00000000-0008-0000-0000-000008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9" name="11 CuadroTexto">
            <a:extLst>
              <a:ext uri="{FF2B5EF4-FFF2-40B4-BE49-F238E27FC236}">
                <a16:creationId xmlns="" xmlns:a16="http://schemas.microsoft.com/office/drawing/2014/main" id="{00000000-0008-0000-0000-000009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10" name="12 CuadroTexto">
            <a:extLst>
              <a:ext uri="{FF2B5EF4-FFF2-40B4-BE49-F238E27FC236}">
                <a16:creationId xmlns="" xmlns:a16="http://schemas.microsoft.com/office/drawing/2014/main" id="{00000000-0008-0000-0000-00000A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1" name="13 CuadroTexto">
            <a:extLst>
              <a:ext uri="{FF2B5EF4-FFF2-40B4-BE49-F238E27FC236}">
                <a16:creationId xmlns="" xmlns:a16="http://schemas.microsoft.com/office/drawing/2014/main" id="{00000000-0008-0000-0000-00000B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2" name="14 CuadroTexto">
            <a:extLst>
              <a:ext uri="{FF2B5EF4-FFF2-40B4-BE49-F238E27FC236}">
                <a16:creationId xmlns="" xmlns:a16="http://schemas.microsoft.com/office/drawing/2014/main" id="{00000000-0008-0000-0000-00000C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3" name="16 CuadroTexto">
            <a:extLst>
              <a:ext uri="{FF2B5EF4-FFF2-40B4-BE49-F238E27FC236}">
                <a16:creationId xmlns="" xmlns:a16="http://schemas.microsoft.com/office/drawing/2014/main" id="{00000000-0008-0000-0000-00000D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a:t>
            </a:r>
          </a:p>
        </xdr:txBody>
      </xdr:sp>
      <xdr:sp macro="" textlink="">
        <xdr:nvSpPr>
          <xdr:cNvPr id="14" name="17 CuadroTexto">
            <a:extLst>
              <a:ext uri="{FF2B5EF4-FFF2-40B4-BE49-F238E27FC236}">
                <a16:creationId xmlns="" xmlns:a16="http://schemas.microsoft.com/office/drawing/2014/main" id="{00000000-0008-0000-0000-00000E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1</a:t>
            </a:r>
          </a:p>
        </xdr:txBody>
      </xdr:sp>
      <xdr:sp macro="" textlink="">
        <xdr:nvSpPr>
          <xdr:cNvPr id="15" name="18 CuadroTexto">
            <a:extLst>
              <a:ext uri="{FF2B5EF4-FFF2-40B4-BE49-F238E27FC236}">
                <a16:creationId xmlns="" xmlns:a16="http://schemas.microsoft.com/office/drawing/2014/main" id="{00000000-0008-0000-0000-00000F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6" name="19 CuadroTexto">
            <a:extLst>
              <a:ext uri="{FF2B5EF4-FFF2-40B4-BE49-F238E27FC236}">
                <a16:creationId xmlns="" xmlns:a16="http://schemas.microsoft.com/office/drawing/2014/main" id="{00000000-0008-0000-0000-000010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NOVIEMBRE DE 2016</a:t>
            </a:r>
          </a:p>
        </xdr:txBody>
      </xdr:sp>
    </xdr:grpSp>
    <xdr:clientData/>
  </xdr:twoCellAnchor>
  <xdr:twoCellAnchor editAs="oneCell">
    <xdr:from>
      <xdr:col>0</xdr:col>
      <xdr:colOff>1226484</xdr:colOff>
      <xdr:row>0</xdr:row>
      <xdr:rowOff>79375</xdr:rowOff>
    </xdr:from>
    <xdr:to>
      <xdr:col>1</xdr:col>
      <xdr:colOff>622181</xdr:colOff>
      <xdr:row>5</xdr:row>
      <xdr:rowOff>149985</xdr:rowOff>
    </xdr:to>
    <xdr:pic>
      <xdr:nvPicPr>
        <xdr:cNvPr id="17" name="Imagen 16">
          <a:extLst>
            <a:ext uri="{FF2B5EF4-FFF2-40B4-BE49-F238E27FC236}">
              <a16:creationId xmlns="" xmlns:a16="http://schemas.microsoft.com/office/drawing/2014/main" id="{00000000-0008-0000-00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11038" cy="1023110"/>
        </a:xfrm>
        <a:prstGeom prst="rect">
          <a:avLst/>
        </a:prstGeom>
      </xdr:spPr>
    </xdr:pic>
    <xdr:clientData/>
  </xdr:twoCellAnchor>
  <xdr:twoCellAnchor>
    <xdr:from>
      <xdr:col>11</xdr:col>
      <xdr:colOff>1397000</xdr:colOff>
      <xdr:row>47</xdr:row>
      <xdr:rowOff>0</xdr:rowOff>
    </xdr:from>
    <xdr:to>
      <xdr:col>11</xdr:col>
      <xdr:colOff>2968625</xdr:colOff>
      <xdr:row>47</xdr:row>
      <xdr:rowOff>0</xdr:rowOff>
    </xdr:to>
    <xdr:cxnSp macro="">
      <xdr:nvCxnSpPr>
        <xdr:cNvPr id="47" name="Conector recto 46">
          <a:extLst>
            <a:ext uri="{FF2B5EF4-FFF2-40B4-BE49-F238E27FC236}">
              <a16:creationId xmlns="" xmlns:a16="http://schemas.microsoft.com/office/drawing/2014/main" id="{00000000-0008-0000-0000-00002F000000}"/>
            </a:ext>
          </a:extLst>
        </xdr:cNvPr>
        <xdr:cNvCxnSpPr/>
      </xdr:nvCxnSpPr>
      <xdr:spPr>
        <a:xfrm>
          <a:off x="11620500" y="6492875"/>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1428750</xdr:colOff>
      <xdr:row>48</xdr:row>
      <xdr:rowOff>1</xdr:rowOff>
    </xdr:from>
    <xdr:to>
      <xdr:col>12</xdr:col>
      <xdr:colOff>0</xdr:colOff>
      <xdr:row>48</xdr:row>
      <xdr:rowOff>15875</xdr:rowOff>
    </xdr:to>
    <xdr:cxnSp macro="">
      <xdr:nvCxnSpPr>
        <xdr:cNvPr id="55" name="Conector recto 54">
          <a:extLst>
            <a:ext uri="{FF2B5EF4-FFF2-40B4-BE49-F238E27FC236}">
              <a16:creationId xmlns="" xmlns:a16="http://schemas.microsoft.com/office/drawing/2014/main" id="{00000000-0008-0000-0000-000037000000}"/>
            </a:ext>
          </a:extLst>
        </xdr:cNvPr>
        <xdr:cNvCxnSpPr/>
      </xdr:nvCxnSpPr>
      <xdr:spPr>
        <a:xfrm flipV="1">
          <a:off x="11652250" y="6683376"/>
          <a:ext cx="155575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1830050" y="272415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1830050" y="276606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1401425" y="200406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1401425" y="204692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22</xdr:col>
      <xdr:colOff>1428750</xdr:colOff>
      <xdr:row>47</xdr:row>
      <xdr:rowOff>1</xdr:rowOff>
    </xdr:from>
    <xdr:to>
      <xdr:col>23</xdr:col>
      <xdr:colOff>0</xdr:colOff>
      <xdr:row>47</xdr:row>
      <xdr:rowOff>15875</xdr:rowOff>
    </xdr:to>
    <xdr:cxnSp macro="">
      <xdr:nvCxnSpPr>
        <xdr:cNvPr id="5" name="Conector recto 54">
          <a:extLst>
            <a:ext uri="{FF2B5EF4-FFF2-40B4-BE49-F238E27FC236}">
              <a16:creationId xmlns:a16="http://schemas.microsoft.com/office/drawing/2014/main" xmlns="" id="{B24CAF46-3E49-4F25-BD52-8109E6BC277A}"/>
            </a:ext>
          </a:extLst>
        </xdr:cNvPr>
        <xdr:cNvCxnSpPr/>
      </xdr:nvCxnSpPr>
      <xdr:spPr>
        <a:xfrm flipV="1">
          <a:off x="21802725" y="204692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4068425" y="150685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4068425" y="154971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7</xdr:row>
      <xdr:rowOff>25652</xdr:rowOff>
    </xdr:to>
    <xdr:pic>
      <xdr:nvPicPr>
        <xdr:cNvPr id="2"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25</xdr:row>
      <xdr:rowOff>0</xdr:rowOff>
    </xdr:from>
    <xdr:to>
      <xdr:col>9</xdr:col>
      <xdr:colOff>2968625</xdr:colOff>
      <xdr:row>25</xdr:row>
      <xdr:rowOff>0</xdr:rowOff>
    </xdr:to>
    <xdr:cxnSp macro="">
      <xdr:nvCxnSpPr>
        <xdr:cNvPr id="3" name="Conector recto 46">
          <a:extLst>
            <a:ext uri="{FF2B5EF4-FFF2-40B4-BE49-F238E27FC236}">
              <a16:creationId xmlns="" xmlns:a16="http://schemas.microsoft.com/office/drawing/2014/main" id="{980E99A7-8F63-4A22-98A0-E521D766FBAD}"/>
            </a:ext>
          </a:extLst>
        </xdr:cNvPr>
        <xdr:cNvCxnSpPr/>
      </xdr:nvCxnSpPr>
      <xdr:spPr>
        <a:xfrm>
          <a:off x="9020175" y="117062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26</xdr:row>
      <xdr:rowOff>1</xdr:rowOff>
    </xdr:from>
    <xdr:to>
      <xdr:col>10</xdr:col>
      <xdr:colOff>0</xdr:colOff>
      <xdr:row>26</xdr:row>
      <xdr:rowOff>15875</xdr:rowOff>
    </xdr:to>
    <xdr:cxnSp macro="">
      <xdr:nvCxnSpPr>
        <xdr:cNvPr id="4" name="Conector recto 54">
          <a:extLst>
            <a:ext uri="{FF2B5EF4-FFF2-40B4-BE49-F238E27FC236}">
              <a16:creationId xmlns="" xmlns:a16="http://schemas.microsoft.com/office/drawing/2014/main" id="{6D5EF26F-C983-4849-9927-749021DF866D}"/>
            </a:ext>
          </a:extLst>
        </xdr:cNvPr>
        <xdr:cNvCxnSpPr/>
      </xdr:nvCxnSpPr>
      <xdr:spPr>
        <a:xfrm flipV="1">
          <a:off x="9020175" y="12134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1155580</xdr:colOff>
      <xdr:row>5</xdr:row>
      <xdr:rowOff>120902</xdr:rowOff>
    </xdr:to>
    <xdr:pic>
      <xdr:nvPicPr>
        <xdr:cNvPr id="2" name="Imagen 16">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53</xdr:row>
      <xdr:rowOff>0</xdr:rowOff>
    </xdr:from>
    <xdr:to>
      <xdr:col>9</xdr:col>
      <xdr:colOff>2968625</xdr:colOff>
      <xdr:row>53</xdr:row>
      <xdr:rowOff>0</xdr:rowOff>
    </xdr:to>
    <xdr:cxnSp macro="">
      <xdr:nvCxnSpPr>
        <xdr:cNvPr id="3" name="Conector recto 46">
          <a:extLst>
            <a:ext uri="{FF2B5EF4-FFF2-40B4-BE49-F238E27FC236}">
              <a16:creationId xmlns:a16="http://schemas.microsoft.com/office/drawing/2014/main" xmlns="" id="{00000000-0008-0000-0000-000003000000}"/>
            </a:ext>
          </a:extLst>
        </xdr:cNvPr>
        <xdr:cNvCxnSpPr/>
      </xdr:nvCxnSpPr>
      <xdr:spPr>
        <a:xfrm>
          <a:off x="12077700" y="219741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54</xdr:row>
      <xdr:rowOff>1</xdr:rowOff>
    </xdr:from>
    <xdr:to>
      <xdr:col>10</xdr:col>
      <xdr:colOff>0</xdr:colOff>
      <xdr:row>54</xdr:row>
      <xdr:rowOff>15875</xdr:rowOff>
    </xdr:to>
    <xdr:cxnSp macro="">
      <xdr:nvCxnSpPr>
        <xdr:cNvPr id="4" name="Conector recto 54">
          <a:extLst>
            <a:ext uri="{FF2B5EF4-FFF2-40B4-BE49-F238E27FC236}">
              <a16:creationId xmlns:a16="http://schemas.microsoft.com/office/drawing/2014/main" xmlns="" id="{00000000-0008-0000-0000-000004000000}"/>
            </a:ext>
          </a:extLst>
        </xdr:cNvPr>
        <xdr:cNvCxnSpPr/>
      </xdr:nvCxnSpPr>
      <xdr:spPr>
        <a:xfrm flipV="1">
          <a:off x="12077700" y="224028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 xmlns:a16="http://schemas.microsoft.com/office/drawing/2014/main" id="{980E99A7-8F63-4A22-98A0-E521D766FBAD}"/>
            </a:ext>
          </a:extLst>
        </xdr:cNvPr>
        <xdr:cNvCxnSpPr/>
      </xdr:nvCxnSpPr>
      <xdr:spPr>
        <a:xfrm>
          <a:off x="11477625" y="132207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 xmlns:a16="http://schemas.microsoft.com/office/drawing/2014/main" id="{6D5EF26F-C983-4849-9927-749021DF866D}"/>
            </a:ext>
          </a:extLst>
        </xdr:cNvPr>
        <xdr:cNvCxnSpPr/>
      </xdr:nvCxnSpPr>
      <xdr:spPr>
        <a:xfrm flipV="1">
          <a:off x="11477625" y="136493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0</xdr:row>
      <xdr:rowOff>31750</xdr:rowOff>
    </xdr:from>
    <xdr:to>
      <xdr:col>32</xdr:col>
      <xdr:colOff>164534</xdr:colOff>
      <xdr:row>5</xdr:row>
      <xdr:rowOff>174625</xdr:rowOff>
    </xdr:to>
    <xdr:grpSp>
      <xdr:nvGrpSpPr>
        <xdr:cNvPr id="2" name="Group 4">
          <a:extLst>
            <a:ext uri="{FF2B5EF4-FFF2-40B4-BE49-F238E27FC236}">
              <a16:creationId xmlns:a16="http://schemas.microsoft.com/office/drawing/2014/main" xmlns="" id="{00000000-0008-0000-0300-000002000000}"/>
            </a:ext>
          </a:extLst>
        </xdr:cNvPr>
        <xdr:cNvGrpSpPr>
          <a:grpSpLocks/>
        </xdr:cNvGrpSpPr>
      </xdr:nvGrpSpPr>
      <xdr:grpSpPr bwMode="auto">
        <a:xfrm>
          <a:off x="1" y="31750"/>
          <a:ext cx="30698962" cy="959304"/>
          <a:chOff x="-8" y="0"/>
          <a:chExt cx="1382" cy="136"/>
        </a:xfrm>
      </xdr:grpSpPr>
      <xdr:sp macro="" textlink="">
        <xdr:nvSpPr>
          <xdr:cNvPr id="3" name="1 CuadroTexto">
            <a:extLst>
              <a:ext uri="{FF2B5EF4-FFF2-40B4-BE49-F238E27FC236}">
                <a16:creationId xmlns:a16="http://schemas.microsoft.com/office/drawing/2014/main" xmlns=""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xmlns=""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xmlns=""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xmlns=""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GESTIÓN</a:t>
            </a:r>
            <a:r>
              <a:rPr lang="es-ES" sz="1400" b="1" i="0" strike="noStrike" baseline="0">
                <a:solidFill>
                  <a:srgbClr val="000000"/>
                </a:solidFill>
                <a:latin typeface="Times New Roman"/>
                <a:cs typeface="Times New Roman"/>
              </a:rPr>
              <a:t> DE MEJORAMIENTO</a:t>
            </a:r>
            <a:endParaRPr lang="es-ES" sz="14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xmlns=""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2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xmlns=""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xmlns=""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xmlns=""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xmlns=""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xmlns=""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xmlns=""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endParaRPr lang="es-ES" sz="1200" b="1" i="0" strike="noStrike">
              <a:solidFill>
                <a:srgbClr val="000000"/>
              </a:solidFill>
              <a:latin typeface="Times New Roman"/>
              <a:cs typeface="Times New Roman"/>
            </a:endParaRPr>
          </a:p>
        </xdr:txBody>
      </xdr:sp>
      <xdr:sp macro="" textlink="">
        <xdr:nvSpPr>
          <xdr:cNvPr id="14" name="18 CuadroTexto">
            <a:extLst>
              <a:ext uri="{FF2B5EF4-FFF2-40B4-BE49-F238E27FC236}">
                <a16:creationId xmlns:a16="http://schemas.microsoft.com/office/drawing/2014/main" xmlns=""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xmlns=""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endParaRPr lang="es-ES" sz="1000" b="1" i="0" strike="noStrike">
              <a:solidFill>
                <a:srgbClr val="000000"/>
              </a:solidFill>
              <a:latin typeface="Times New Roman"/>
              <a:cs typeface="Times New Roman"/>
            </a:endParaRPr>
          </a:p>
        </xdr:txBody>
      </xdr:sp>
    </xdr:grpSp>
    <xdr:clientData/>
  </xdr:twoCellAnchor>
  <xdr:twoCellAnchor editAs="oneCell">
    <xdr:from>
      <xdr:col>0</xdr:col>
      <xdr:colOff>1226484</xdr:colOff>
      <xdr:row>0</xdr:row>
      <xdr:rowOff>79375</xdr:rowOff>
    </xdr:from>
    <xdr:to>
      <xdr:col>1</xdr:col>
      <xdr:colOff>797442</xdr:colOff>
      <xdr:row>5</xdr:row>
      <xdr:rowOff>115660</xdr:rowOff>
    </xdr:to>
    <xdr:pic>
      <xdr:nvPicPr>
        <xdr:cNvPr id="16"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47308" cy="988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31750</xdr:rowOff>
    </xdr:from>
    <xdr:to>
      <xdr:col>32</xdr:col>
      <xdr:colOff>557440</xdr:colOff>
      <xdr:row>5</xdr:row>
      <xdr:rowOff>174625</xdr:rowOff>
    </xdr:to>
    <xdr:grpSp>
      <xdr:nvGrpSpPr>
        <xdr:cNvPr id="2" name="Group 4">
          <a:extLst>
            <a:ext uri="{FF2B5EF4-FFF2-40B4-BE49-F238E27FC236}">
              <a16:creationId xmlns:a16="http://schemas.microsoft.com/office/drawing/2014/main" xmlns="" id="{00000000-0008-0000-0300-000002000000}"/>
            </a:ext>
          </a:extLst>
        </xdr:cNvPr>
        <xdr:cNvGrpSpPr>
          <a:grpSpLocks/>
        </xdr:cNvGrpSpPr>
      </xdr:nvGrpSpPr>
      <xdr:grpSpPr bwMode="auto">
        <a:xfrm>
          <a:off x="1" y="31750"/>
          <a:ext cx="30675489" cy="952500"/>
          <a:chOff x="-8" y="0"/>
          <a:chExt cx="1382" cy="136"/>
        </a:xfrm>
      </xdr:grpSpPr>
      <xdr:sp macro="" textlink="">
        <xdr:nvSpPr>
          <xdr:cNvPr id="3" name="1 CuadroTexto">
            <a:extLst>
              <a:ext uri="{FF2B5EF4-FFF2-40B4-BE49-F238E27FC236}">
                <a16:creationId xmlns:a16="http://schemas.microsoft.com/office/drawing/2014/main" xmlns=""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xmlns=""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xmlns=""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xmlns=""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GESTIÓN</a:t>
            </a:r>
            <a:r>
              <a:rPr lang="es-ES" sz="1400" b="1" i="0" strike="noStrike" baseline="0">
                <a:solidFill>
                  <a:srgbClr val="000000"/>
                </a:solidFill>
                <a:latin typeface="Times New Roman"/>
                <a:cs typeface="Times New Roman"/>
              </a:rPr>
              <a:t> DE MEJORAMIENTO</a:t>
            </a:r>
            <a:endParaRPr lang="es-ES" sz="14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xmlns=""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2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xmlns=""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xmlns=""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xmlns=""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xmlns=""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xmlns=""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xmlns=""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endParaRPr lang="es-ES" sz="1200" b="1" i="0" strike="noStrike">
              <a:solidFill>
                <a:srgbClr val="000000"/>
              </a:solidFill>
              <a:latin typeface="Times New Roman"/>
              <a:cs typeface="Times New Roman"/>
            </a:endParaRPr>
          </a:p>
        </xdr:txBody>
      </xdr:sp>
      <xdr:sp macro="" textlink="">
        <xdr:nvSpPr>
          <xdr:cNvPr id="14" name="18 CuadroTexto">
            <a:extLst>
              <a:ext uri="{FF2B5EF4-FFF2-40B4-BE49-F238E27FC236}">
                <a16:creationId xmlns:a16="http://schemas.microsoft.com/office/drawing/2014/main" xmlns=""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xmlns=""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endParaRPr lang="es-ES" sz="1000" b="1" i="0" strike="noStrike">
              <a:solidFill>
                <a:srgbClr val="000000"/>
              </a:solidFill>
              <a:latin typeface="Times New Roman"/>
              <a:cs typeface="Times New Roman"/>
            </a:endParaRPr>
          </a:p>
        </xdr:txBody>
      </xdr:sp>
    </xdr:grpSp>
    <xdr:clientData/>
  </xdr:twoCellAnchor>
  <xdr:twoCellAnchor editAs="oneCell">
    <xdr:from>
      <xdr:col>0</xdr:col>
      <xdr:colOff>1226484</xdr:colOff>
      <xdr:row>0</xdr:row>
      <xdr:rowOff>79375</xdr:rowOff>
    </xdr:from>
    <xdr:to>
      <xdr:col>1</xdr:col>
      <xdr:colOff>852625</xdr:colOff>
      <xdr:row>5</xdr:row>
      <xdr:rowOff>180292</xdr:rowOff>
    </xdr:to>
    <xdr:pic>
      <xdr:nvPicPr>
        <xdr:cNvPr id="16"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2491" cy="10534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1155580</xdr:colOff>
      <xdr:row>5</xdr:row>
      <xdr:rowOff>120902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32</xdr:row>
      <xdr:rowOff>0</xdr:rowOff>
    </xdr:from>
    <xdr:to>
      <xdr:col>9</xdr:col>
      <xdr:colOff>2968625</xdr:colOff>
      <xdr:row>32</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0506075" y="186404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33</xdr:row>
      <xdr:rowOff>1</xdr:rowOff>
    </xdr:from>
    <xdr:to>
      <xdr:col>10</xdr:col>
      <xdr:colOff>0</xdr:colOff>
      <xdr:row>33</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0506075" y="190690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1155580</xdr:colOff>
      <xdr:row>5</xdr:row>
      <xdr:rowOff>120902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2601575" y="162591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2601575" y="166878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a16="http://schemas.microsoft.com/office/drawing/2014/main" xmlns=""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53</xdr:row>
      <xdr:rowOff>0</xdr:rowOff>
    </xdr:from>
    <xdr:to>
      <xdr:col>9</xdr:col>
      <xdr:colOff>2968625</xdr:colOff>
      <xdr:row>53</xdr:row>
      <xdr:rowOff>0</xdr:rowOff>
    </xdr:to>
    <xdr:cxnSp macro="">
      <xdr:nvCxnSpPr>
        <xdr:cNvPr id="3" name="Conector recto 46">
          <a:extLst>
            <a:ext uri="{FF2B5EF4-FFF2-40B4-BE49-F238E27FC236}">
              <a16:creationId xmlns:a16="http://schemas.microsoft.com/office/drawing/2014/main" xmlns="" id="{980E99A7-8F63-4A22-98A0-E521D766FBAD}"/>
            </a:ext>
          </a:extLst>
        </xdr:cNvPr>
        <xdr:cNvCxnSpPr/>
      </xdr:nvCxnSpPr>
      <xdr:spPr>
        <a:xfrm>
          <a:off x="10525125" y="243935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54</xdr:row>
      <xdr:rowOff>1</xdr:rowOff>
    </xdr:from>
    <xdr:to>
      <xdr:col>10</xdr:col>
      <xdr:colOff>0</xdr:colOff>
      <xdr:row>54</xdr:row>
      <xdr:rowOff>15875</xdr:rowOff>
    </xdr:to>
    <xdr:cxnSp macro="">
      <xdr:nvCxnSpPr>
        <xdr:cNvPr id="4" name="Conector recto 54">
          <a:extLst>
            <a:ext uri="{FF2B5EF4-FFF2-40B4-BE49-F238E27FC236}">
              <a16:creationId xmlns:a16="http://schemas.microsoft.com/office/drawing/2014/main" xmlns="" id="{6D5EF26F-C983-4849-9927-749021DF866D}"/>
            </a:ext>
          </a:extLst>
        </xdr:cNvPr>
        <xdr:cNvCxnSpPr/>
      </xdr:nvCxnSpPr>
      <xdr:spPr>
        <a:xfrm flipV="1">
          <a:off x="10525125" y="248221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54</xdr:row>
      <xdr:rowOff>1</xdr:rowOff>
    </xdr:from>
    <xdr:to>
      <xdr:col>10</xdr:col>
      <xdr:colOff>0</xdr:colOff>
      <xdr:row>54</xdr:row>
      <xdr:rowOff>15875</xdr:rowOff>
    </xdr:to>
    <xdr:cxnSp macro="">
      <xdr:nvCxnSpPr>
        <xdr:cNvPr id="5" name="Conector recto 54">
          <a:extLst>
            <a:ext uri="{FF2B5EF4-FFF2-40B4-BE49-F238E27FC236}">
              <a16:creationId xmlns:a16="http://schemas.microsoft.com/office/drawing/2014/main" xmlns="" id="{30D59053-A824-416B-87C5-9512D72BB38C}"/>
            </a:ext>
          </a:extLst>
        </xdr:cNvPr>
        <xdr:cNvCxnSpPr/>
      </xdr:nvCxnSpPr>
      <xdr:spPr>
        <a:xfrm flipV="1">
          <a:off x="10525125" y="248221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5</xdr:row>
      <xdr:rowOff>120902</xdr:rowOff>
    </xdr:to>
    <xdr:pic>
      <xdr:nvPicPr>
        <xdr:cNvPr id="2"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16438"/>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 name="Conector recto 46">
          <a:extLst>
            <a:ext uri="{FF2B5EF4-FFF2-40B4-BE49-F238E27FC236}">
              <a16:creationId xmlns="" xmlns:a16="http://schemas.microsoft.com/office/drawing/2014/main" id="{980E99A7-8F63-4A22-98A0-E521D766FBAD}"/>
            </a:ext>
          </a:extLst>
        </xdr:cNvPr>
        <xdr:cNvCxnSpPr/>
      </xdr:nvCxnSpPr>
      <xdr:spPr>
        <a:xfrm>
          <a:off x="10648950" y="228981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 name="Conector recto 54">
          <a:extLst>
            <a:ext uri="{FF2B5EF4-FFF2-40B4-BE49-F238E27FC236}">
              <a16:creationId xmlns="" xmlns:a16="http://schemas.microsoft.com/office/drawing/2014/main" id="{6D5EF26F-C983-4849-9927-749021DF866D}"/>
            </a:ext>
          </a:extLst>
        </xdr:cNvPr>
        <xdr:cNvCxnSpPr/>
      </xdr:nvCxnSpPr>
      <xdr:spPr>
        <a:xfrm flipV="1">
          <a:off x="10648950" y="233267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50"/>
  <sheetViews>
    <sheetView topLeftCell="G1" zoomScale="60" zoomScaleNormal="60" workbookViewId="0">
      <selection activeCell="AF50" sqref="AF50"/>
    </sheetView>
  </sheetViews>
  <sheetFormatPr baseColWidth="10" defaultRowHeight="15" x14ac:dyDescent="0.25"/>
  <cols>
    <col min="1" max="1" width="22.5703125" style="5" customWidth="1"/>
    <col min="2" max="2" width="15.42578125" style="5" customWidth="1"/>
    <col min="3" max="3" width="16.140625" style="5" customWidth="1"/>
    <col min="4" max="4" width="21.5703125" style="5" customWidth="1"/>
    <col min="5" max="5" width="19.140625" style="5" customWidth="1"/>
    <col min="6" max="6" width="2" style="5" hidden="1" customWidth="1"/>
    <col min="7" max="7" width="18.28515625" style="5" customWidth="1"/>
    <col min="8" max="8" width="11.42578125" style="5" hidden="1" customWidth="1"/>
    <col min="9" max="9" width="10.42578125" style="5" hidden="1" customWidth="1"/>
    <col min="10" max="10" width="17.140625" style="5" customWidth="1"/>
    <col min="11" max="11" width="20.28515625" style="5" customWidth="1"/>
    <col min="12" max="12" width="44.7109375" style="5" customWidth="1"/>
    <col min="13" max="13" width="9.5703125" style="5" customWidth="1"/>
    <col min="14" max="19" width="11.42578125" style="5" hidden="1" customWidth="1"/>
    <col min="20" max="20" width="2.42578125" style="5" hidden="1" customWidth="1"/>
    <col min="21" max="21" width="10.42578125" style="5" customWidth="1"/>
    <col min="22" max="22" width="14.140625" style="5" customWidth="1"/>
    <col min="23" max="23" width="11.42578125" style="5" hidden="1" customWidth="1"/>
    <col min="24" max="24" width="15.28515625" style="5" customWidth="1"/>
    <col min="25" max="26" width="11.42578125" style="5" hidden="1" customWidth="1"/>
    <col min="27" max="27" width="16.42578125" style="5" customWidth="1"/>
    <col min="28" max="29" width="15.28515625" style="5" customWidth="1"/>
    <col min="30" max="30" width="17" style="5" customWidth="1"/>
    <col min="31" max="31" width="11.42578125" style="5"/>
    <col min="32" max="32" width="15.42578125" style="5" customWidth="1"/>
    <col min="33" max="33" width="19.140625" style="5" customWidth="1"/>
    <col min="34" max="34" width="16.140625" style="5" customWidth="1"/>
    <col min="35" max="16384" width="11.42578125" style="5"/>
  </cols>
  <sheetData>
    <row r="1" spans="1:34 16374:16377"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XET1" s="2" t="s">
        <v>1</v>
      </c>
      <c r="XEU1" s="3" t="s">
        <v>2</v>
      </c>
      <c r="XEV1" s="4"/>
    </row>
    <row r="2" spans="1:34 16374:1637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XET2" s="5" t="s">
        <v>17</v>
      </c>
      <c r="XEU2" s="5">
        <v>5</v>
      </c>
      <c r="XEV2" s="6"/>
    </row>
    <row r="3" spans="1:34 16374:16377"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XET3" s="5" t="s">
        <v>16</v>
      </c>
      <c r="XEU3" s="5">
        <v>4</v>
      </c>
      <c r="XEV3" s="6"/>
    </row>
    <row r="4" spans="1:34 16374:16377"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XET4" s="5" t="s">
        <v>15</v>
      </c>
      <c r="XEU4" s="5">
        <v>3</v>
      </c>
      <c r="XEV4" s="6"/>
    </row>
    <row r="5" spans="1:34 16374:16377"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XET5" s="5" t="s">
        <v>14</v>
      </c>
      <c r="XEU5" s="5">
        <v>2</v>
      </c>
      <c r="XEV5" s="6"/>
    </row>
    <row r="6" spans="1:34 16374:16377"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XET6" s="5" t="s">
        <v>13</v>
      </c>
      <c r="XEU6" s="5">
        <v>1</v>
      </c>
      <c r="XEV6" s="6"/>
    </row>
    <row r="7" spans="1:34 16374:16377" ht="21" customHeight="1" x14ac:dyDescent="0.25">
      <c r="A7" s="280" t="s">
        <v>53</v>
      </c>
      <c r="B7" s="281"/>
      <c r="C7" s="281"/>
      <c r="D7" s="282"/>
      <c r="E7" s="1"/>
      <c r="F7" s="1"/>
      <c r="G7" s="1"/>
      <c r="H7" s="1"/>
      <c r="I7" s="1"/>
      <c r="J7" s="1"/>
      <c r="K7" s="1"/>
      <c r="L7" s="1"/>
      <c r="M7" s="1"/>
      <c r="N7" s="1"/>
      <c r="O7" s="1"/>
      <c r="P7" s="1"/>
      <c r="Q7" s="1"/>
      <c r="R7" s="1"/>
      <c r="S7" s="1"/>
      <c r="T7" s="1"/>
      <c r="U7" s="1"/>
      <c r="V7" s="1"/>
      <c r="W7" s="1"/>
      <c r="X7" s="1"/>
      <c r="Y7" s="1"/>
      <c r="Z7" s="1"/>
      <c r="AA7" s="1"/>
      <c r="AB7" s="1"/>
      <c r="AC7" s="1"/>
      <c r="AD7" s="1"/>
      <c r="AE7" s="1"/>
      <c r="AF7" s="1"/>
      <c r="AG7" s="1"/>
      <c r="AH7" s="36"/>
      <c r="XET7" s="335" t="s">
        <v>0</v>
      </c>
      <c r="XEU7" s="336"/>
    </row>
    <row r="8" spans="1:34 16374:16377" x14ac:dyDescent="0.25">
      <c r="A8" s="308" t="s">
        <v>52</v>
      </c>
      <c r="B8" s="308"/>
      <c r="C8" s="308"/>
      <c r="D8" s="308"/>
      <c r="E8" s="308" t="s">
        <v>21</v>
      </c>
      <c r="F8" s="308"/>
      <c r="G8" s="308"/>
      <c r="H8" s="308"/>
      <c r="I8" s="308"/>
      <c r="J8" s="308"/>
      <c r="K8" s="308"/>
      <c r="L8" s="308"/>
      <c r="M8" s="308"/>
      <c r="N8" s="308"/>
      <c r="O8" s="308"/>
      <c r="P8" s="308"/>
      <c r="Q8" s="308"/>
      <c r="R8" s="308"/>
      <c r="S8" s="308"/>
      <c r="T8" s="308"/>
      <c r="U8" s="308"/>
      <c r="V8" s="308"/>
      <c r="W8" s="308"/>
      <c r="X8" s="308"/>
      <c r="Y8" s="308"/>
      <c r="Z8" s="308"/>
      <c r="AA8" s="308"/>
      <c r="AB8" s="308"/>
      <c r="AC8" s="308"/>
      <c r="AD8" s="308"/>
      <c r="AE8" s="296" t="s">
        <v>27</v>
      </c>
      <c r="AF8" s="299" t="s">
        <v>38</v>
      </c>
      <c r="AG8" s="300"/>
      <c r="AH8" s="301"/>
      <c r="XET8" s="335" t="s">
        <v>2</v>
      </c>
      <c r="XEU8" s="336"/>
    </row>
    <row r="9" spans="1:34 16374:16377" x14ac:dyDescent="0.25">
      <c r="A9" s="321" t="s">
        <v>39</v>
      </c>
      <c r="B9" s="323" t="s">
        <v>40</v>
      </c>
      <c r="C9" s="323" t="s">
        <v>41</v>
      </c>
      <c r="D9" s="325" t="s">
        <v>42</v>
      </c>
      <c r="E9" s="308" t="s">
        <v>22</v>
      </c>
      <c r="F9" s="308"/>
      <c r="G9" s="308"/>
      <c r="H9" s="308"/>
      <c r="I9" s="308"/>
      <c r="J9" s="308"/>
      <c r="K9" s="251" t="s">
        <v>25</v>
      </c>
      <c r="L9" s="308" t="s">
        <v>24</v>
      </c>
      <c r="M9" s="308"/>
      <c r="N9" s="308"/>
      <c r="O9" s="308"/>
      <c r="P9" s="308"/>
      <c r="Q9" s="308"/>
      <c r="R9" s="308"/>
      <c r="S9" s="308"/>
      <c r="T9" s="308"/>
      <c r="U9" s="308"/>
      <c r="V9" s="308"/>
      <c r="W9" s="308"/>
      <c r="X9" s="308"/>
      <c r="Y9" s="308"/>
      <c r="Z9" s="308"/>
      <c r="AA9" s="308"/>
      <c r="AB9" s="308"/>
      <c r="AC9" s="308"/>
      <c r="AD9" s="308"/>
      <c r="AE9" s="297"/>
      <c r="AF9" s="302"/>
      <c r="AG9" s="303"/>
      <c r="AH9" s="304"/>
      <c r="XET9" s="7" t="s">
        <v>18</v>
      </c>
      <c r="XEU9" s="7" t="s">
        <v>20</v>
      </c>
      <c r="XEV9" s="7" t="s">
        <v>19</v>
      </c>
    </row>
    <row r="10" spans="1:34 16374:16377" ht="15" customHeight="1" x14ac:dyDescent="0.25">
      <c r="A10" s="321"/>
      <c r="B10" s="323"/>
      <c r="C10" s="323"/>
      <c r="D10" s="325"/>
      <c r="E10" s="329" t="s">
        <v>43</v>
      </c>
      <c r="F10" s="329"/>
      <c r="G10" s="329"/>
      <c r="H10" s="329"/>
      <c r="I10" s="329"/>
      <c r="J10" s="329"/>
      <c r="K10" s="252"/>
      <c r="L10" s="298" t="s">
        <v>54</v>
      </c>
      <c r="M10" s="342" t="s">
        <v>23</v>
      </c>
      <c r="N10" s="8"/>
      <c r="O10" s="9"/>
      <c r="P10" s="9"/>
      <c r="Q10" s="9"/>
      <c r="R10" s="9"/>
      <c r="S10" s="9"/>
      <c r="T10" s="9"/>
      <c r="U10" s="309" t="s">
        <v>45</v>
      </c>
      <c r="V10" s="344" t="s">
        <v>44</v>
      </c>
      <c r="W10" s="345"/>
      <c r="X10" s="345"/>
      <c r="Y10" s="345"/>
      <c r="Z10" s="345"/>
      <c r="AA10" s="346"/>
      <c r="AB10" s="340" t="s">
        <v>49</v>
      </c>
      <c r="AC10" s="340"/>
      <c r="AD10" s="340"/>
      <c r="AE10" s="297"/>
      <c r="AF10" s="305"/>
      <c r="AG10" s="306"/>
      <c r="AH10" s="307"/>
      <c r="XET10" s="5">
        <v>5</v>
      </c>
      <c r="XEU10" s="5">
        <v>10</v>
      </c>
      <c r="XEV10" s="5">
        <v>20</v>
      </c>
    </row>
    <row r="11" spans="1:34 16374:16377" ht="32.25" customHeight="1" x14ac:dyDescent="0.25">
      <c r="A11" s="322"/>
      <c r="B11" s="324"/>
      <c r="C11" s="324"/>
      <c r="D11" s="326"/>
      <c r="E11" s="10" t="s">
        <v>8</v>
      </c>
      <c r="F11" s="11"/>
      <c r="G11" s="10" t="s">
        <v>9</v>
      </c>
      <c r="H11" s="11"/>
      <c r="I11" s="11"/>
      <c r="J11" s="12" t="s">
        <v>10</v>
      </c>
      <c r="K11" s="253"/>
      <c r="L11" s="341"/>
      <c r="M11" s="343"/>
      <c r="N11" s="13"/>
      <c r="O11" s="13"/>
      <c r="P11" s="13"/>
      <c r="Q11" s="13"/>
      <c r="R11" s="13"/>
      <c r="S11" s="13"/>
      <c r="T11" s="13"/>
      <c r="U11" s="310"/>
      <c r="V11" s="34" t="s">
        <v>8</v>
      </c>
      <c r="W11" s="14"/>
      <c r="X11" s="15" t="s">
        <v>9</v>
      </c>
      <c r="Y11" s="16"/>
      <c r="Z11" s="13"/>
      <c r="AA11" s="17" t="s">
        <v>10</v>
      </c>
      <c r="AB11" s="32" t="s">
        <v>46</v>
      </c>
      <c r="AC11" s="21" t="s">
        <v>47</v>
      </c>
      <c r="AD11" s="21" t="s">
        <v>48</v>
      </c>
      <c r="AE11" s="298"/>
      <c r="AF11" s="33" t="s">
        <v>47</v>
      </c>
      <c r="AG11" s="35" t="s">
        <v>50</v>
      </c>
      <c r="AH11" s="33" t="s">
        <v>51</v>
      </c>
      <c r="XET11" s="5" t="s">
        <v>11</v>
      </c>
      <c r="XEU11" s="5" t="s">
        <v>12</v>
      </c>
      <c r="XEV11" s="5" t="s">
        <v>9</v>
      </c>
      <c r="XEW11" s="5" t="s">
        <v>8</v>
      </c>
    </row>
    <row r="12" spans="1:34 16374:16377" ht="50.25" customHeight="1" x14ac:dyDescent="0.25">
      <c r="A12" s="254"/>
      <c r="B12" s="256"/>
      <c r="C12" s="259"/>
      <c r="D12" s="261"/>
      <c r="E12" s="264" t="s">
        <v>15</v>
      </c>
      <c r="F12" s="266" t="str">
        <f>IF(E12="(1) RARA VEZ","1", IF(E12="(2) IMPROBABLE","2",IF(E12="(3) POSIBLE","3",IF(E12="(4) PROBABLE","4",IF(E12="(5) CASI SEGURO","5","")))))</f>
        <v>3</v>
      </c>
      <c r="G12" s="238" t="s">
        <v>19</v>
      </c>
      <c r="H12" s="233" t="str">
        <f>IF(G12="(5) MODERADO","5", IF(G12="(10) MAYOR","10",IF(G12="(20) CATASTROFICO","20","")))</f>
        <v>20</v>
      </c>
      <c r="I12" s="248">
        <f>F12*H12</f>
        <v>60</v>
      </c>
      <c r="J12" s="268">
        <f>+I12</f>
        <v>60</v>
      </c>
      <c r="K12" s="228"/>
      <c r="L12" s="22" t="s">
        <v>6</v>
      </c>
      <c r="M12" s="20" t="s">
        <v>11</v>
      </c>
      <c r="N12" s="18">
        <f>IF(M12="SÍ",15,"0")</f>
        <v>15</v>
      </c>
      <c r="O12" s="247">
        <f>SUM(N12:N18)</f>
        <v>70</v>
      </c>
      <c r="P12" s="249">
        <f>IF(AND($O12&gt;=0,$O12&lt;=50),0,IF(AND($O12&gt;50,$O12&lt;=75),1,IF(AND($O12&gt;75,$O12&lt;=100),2,"")))</f>
        <v>1</v>
      </c>
      <c r="Q12" s="249">
        <f>$F12-$P12</f>
        <v>2</v>
      </c>
      <c r="R12" s="240">
        <f>IF($Q12&lt;=0,1,$Q12)</f>
        <v>2</v>
      </c>
      <c r="S12" s="249">
        <f>$H12-$P12</f>
        <v>19</v>
      </c>
      <c r="T12" s="240">
        <f>IF($S12=19,10,IF($S12=18,5,IF($S12=9,5,IF($S12=8,5,H12))))</f>
        <v>10</v>
      </c>
      <c r="U12" s="242" t="s">
        <v>8</v>
      </c>
      <c r="V12" s="271" t="str">
        <f>IF(AND($U12="PROBABILIDAD",$R12=1),$XET$6,IF(AND($U12="PROBABILIDAD",$R12=2),$XET$5,IF(AND($U12="PROBABILIDAD",$R12=3),$XET$4,IF(AND($U12="PROBABILIDAD",$R12=4),$XET$3,IF(AND($U12="PROBABILIDAD",$R12=5),$XET$2,$E12)))))</f>
        <v>(2) IMPROBABLE</v>
      </c>
      <c r="W12" s="337">
        <f>IF($U12="PROBABILIDAD",$R12,$F12)</f>
        <v>2</v>
      </c>
      <c r="X12" s="273" t="str">
        <f>IF(AND($U12="IMPACTO",$S12=18),$XET$9,IF(AND($U12="IMPACTO",$S12=19),$XEU$9,IF(AND($U12="IMPACTO",$S12=20),$XEV$9,IF(AND($U12="IMPACTO",$S12&lt;10),$XET$9,$G12))))</f>
        <v>(20) CATASTROFICO</v>
      </c>
      <c r="Y12" s="232" t="str">
        <f>IF($U12="IMPACTO",$T12,$H12)</f>
        <v>20</v>
      </c>
      <c r="Z12" s="233">
        <f>$W12*$Y12</f>
        <v>40</v>
      </c>
      <c r="AA12" s="234">
        <f>$Z12</f>
        <v>40</v>
      </c>
      <c r="AB12" s="228"/>
      <c r="AC12" s="228"/>
      <c r="AD12" s="228"/>
      <c r="AE12" s="228"/>
      <c r="AF12" s="228"/>
      <c r="AG12" s="228"/>
      <c r="AH12" s="230"/>
    </row>
    <row r="13" spans="1:34 16374:16377" ht="48" customHeight="1" x14ac:dyDescent="0.25">
      <c r="A13" s="254"/>
      <c r="B13" s="257"/>
      <c r="C13" s="259"/>
      <c r="D13" s="262"/>
      <c r="E13" s="264"/>
      <c r="F13" s="266"/>
      <c r="G13" s="238"/>
      <c r="H13" s="233"/>
      <c r="I13" s="248"/>
      <c r="J13" s="268"/>
      <c r="K13" s="229"/>
      <c r="L13" s="23" t="s">
        <v>7</v>
      </c>
      <c r="M13" s="20" t="s">
        <v>11</v>
      </c>
      <c r="N13" s="19">
        <f>IF(M13="SÍ",5,"0")</f>
        <v>5</v>
      </c>
      <c r="O13" s="248"/>
      <c r="P13" s="250"/>
      <c r="Q13" s="250"/>
      <c r="R13" s="241"/>
      <c r="S13" s="250"/>
      <c r="T13" s="241"/>
      <c r="U13" s="243"/>
      <c r="V13" s="244"/>
      <c r="W13" s="338"/>
      <c r="X13" s="246"/>
      <c r="Y13" s="232"/>
      <c r="Z13" s="233"/>
      <c r="AA13" s="235"/>
      <c r="AB13" s="229"/>
      <c r="AC13" s="229"/>
      <c r="AD13" s="229"/>
      <c r="AE13" s="229"/>
      <c r="AF13" s="229"/>
      <c r="AG13" s="229"/>
      <c r="AH13" s="231"/>
    </row>
    <row r="14" spans="1:34 16374:16377" ht="33" customHeight="1" x14ac:dyDescent="0.25">
      <c r="A14" s="254"/>
      <c r="B14" s="257"/>
      <c r="C14" s="259"/>
      <c r="D14" s="262"/>
      <c r="E14" s="264"/>
      <c r="F14" s="266"/>
      <c r="G14" s="238"/>
      <c r="H14" s="233"/>
      <c r="I14" s="248"/>
      <c r="J14" s="269" t="str">
        <f>IF(AND(I12&gt;=5,I12&lt;=10),"BAJA",IF(AND(I12&gt;=15,I12&lt;=25),"MODERADA",IF(AND(I12&gt;=30,I12&lt;=50),"ALTA",IF(AND(I12&gt;=60,I12&lt;=100),"EXTREMA",""))))</f>
        <v>EXTREMA</v>
      </c>
      <c r="K14" s="229"/>
      <c r="L14" s="24" t="s">
        <v>3</v>
      </c>
      <c r="M14" s="20" t="s">
        <v>11</v>
      </c>
      <c r="N14" s="19">
        <f>IF(M14="SÍ",15,"0")</f>
        <v>15</v>
      </c>
      <c r="O14" s="248"/>
      <c r="P14" s="250"/>
      <c r="Q14" s="250"/>
      <c r="R14" s="241"/>
      <c r="S14" s="250"/>
      <c r="T14" s="241"/>
      <c r="U14" s="243"/>
      <c r="V14" s="244"/>
      <c r="W14" s="338"/>
      <c r="X14" s="246"/>
      <c r="Y14" s="232"/>
      <c r="Z14" s="233"/>
      <c r="AA14" s="236" t="str">
        <f>IF(AND($Z12&gt;=5,$Z12&lt;=10),"BAJA",IF(AND($Z12&gt;=15,$Z12&lt;=25),"MODERADA",IF(AND($Z12&gt;=30,$Z12&lt;=50),"ALTA",IF(AND($Z12&gt;=60,$Z12&lt;=100),"EXTREMA",""))))</f>
        <v>ALTA</v>
      </c>
      <c r="AB14" s="229"/>
      <c r="AC14" s="229"/>
      <c r="AD14" s="229"/>
      <c r="AE14" s="229"/>
      <c r="AF14" s="229"/>
      <c r="AG14" s="229"/>
      <c r="AH14" s="231"/>
    </row>
    <row r="15" spans="1:34 16374:16377" ht="26.25" customHeight="1" x14ac:dyDescent="0.25">
      <c r="A15" s="254"/>
      <c r="B15" s="257"/>
      <c r="C15" s="259"/>
      <c r="D15" s="262"/>
      <c r="E15" s="264"/>
      <c r="F15" s="266"/>
      <c r="G15" s="238"/>
      <c r="H15" s="233"/>
      <c r="I15" s="248"/>
      <c r="J15" s="269"/>
      <c r="K15" s="229"/>
      <c r="L15" s="24" t="s">
        <v>4</v>
      </c>
      <c r="M15" s="20" t="s">
        <v>11</v>
      </c>
      <c r="N15" s="19">
        <f>IF(M15="SÍ",10,"0")</f>
        <v>10</v>
      </c>
      <c r="O15" s="248"/>
      <c r="P15" s="250"/>
      <c r="Q15" s="250"/>
      <c r="R15" s="241"/>
      <c r="S15" s="250"/>
      <c r="T15" s="241"/>
      <c r="U15" s="243"/>
      <c r="V15" s="244"/>
      <c r="W15" s="338"/>
      <c r="X15" s="246"/>
      <c r="Y15" s="232"/>
      <c r="Z15" s="233"/>
      <c r="AA15" s="236"/>
      <c r="AB15" s="229"/>
      <c r="AC15" s="229"/>
      <c r="AD15" s="229"/>
      <c r="AE15" s="229"/>
      <c r="AF15" s="229"/>
      <c r="AG15" s="229"/>
      <c r="AH15" s="231"/>
    </row>
    <row r="16" spans="1:34 16374:16377" ht="45" customHeight="1" x14ac:dyDescent="0.25">
      <c r="A16" s="254"/>
      <c r="B16" s="257"/>
      <c r="C16" s="259"/>
      <c r="D16" s="262"/>
      <c r="E16" s="264"/>
      <c r="F16" s="266"/>
      <c r="G16" s="238"/>
      <c r="H16" s="233"/>
      <c r="I16" s="248"/>
      <c r="J16" s="269"/>
      <c r="K16" s="229"/>
      <c r="L16" s="23" t="s">
        <v>36</v>
      </c>
      <c r="M16" s="20" t="s">
        <v>11</v>
      </c>
      <c r="N16" s="19">
        <f>IF(M16="SÍ",15,"0")</f>
        <v>15</v>
      </c>
      <c r="O16" s="248"/>
      <c r="P16" s="250"/>
      <c r="Q16" s="250"/>
      <c r="R16" s="241"/>
      <c r="S16" s="250"/>
      <c r="T16" s="241"/>
      <c r="U16" s="243"/>
      <c r="V16" s="244"/>
      <c r="W16" s="338"/>
      <c r="X16" s="246"/>
      <c r="Y16" s="232"/>
      <c r="Z16" s="233"/>
      <c r="AA16" s="236"/>
      <c r="AB16" s="229"/>
      <c r="AC16" s="229"/>
      <c r="AD16" s="229"/>
      <c r="AE16" s="229"/>
      <c r="AF16" s="229"/>
      <c r="AG16" s="229"/>
      <c r="AH16" s="231"/>
    </row>
    <row r="17" spans="1:34" ht="51" customHeight="1" x14ac:dyDescent="0.25">
      <c r="A17" s="254"/>
      <c r="B17" s="257"/>
      <c r="C17" s="259"/>
      <c r="D17" s="262"/>
      <c r="E17" s="264"/>
      <c r="F17" s="266"/>
      <c r="G17" s="238"/>
      <c r="H17" s="233"/>
      <c r="I17" s="248"/>
      <c r="J17" s="269"/>
      <c r="K17" s="229"/>
      <c r="L17" s="23" t="s">
        <v>5</v>
      </c>
      <c r="M17" s="20" t="s">
        <v>11</v>
      </c>
      <c r="N17" s="19">
        <f>IF(M17="SÍ",10,"0")</f>
        <v>10</v>
      </c>
      <c r="O17" s="248"/>
      <c r="P17" s="250"/>
      <c r="Q17" s="250"/>
      <c r="R17" s="241"/>
      <c r="S17" s="250"/>
      <c r="T17" s="241"/>
      <c r="U17" s="243"/>
      <c r="V17" s="244"/>
      <c r="W17" s="338"/>
      <c r="X17" s="246"/>
      <c r="Y17" s="232"/>
      <c r="Z17" s="233"/>
      <c r="AA17" s="236"/>
      <c r="AB17" s="229"/>
      <c r="AC17" s="229"/>
      <c r="AD17" s="229"/>
      <c r="AE17" s="229"/>
      <c r="AF17" s="229"/>
      <c r="AG17" s="229"/>
      <c r="AH17" s="231"/>
    </row>
    <row r="18" spans="1:34" ht="39.75" customHeight="1" x14ac:dyDescent="0.25">
      <c r="A18" s="255"/>
      <c r="B18" s="258"/>
      <c r="C18" s="260"/>
      <c r="D18" s="263"/>
      <c r="E18" s="265"/>
      <c r="F18" s="267"/>
      <c r="G18" s="239"/>
      <c r="H18" s="233"/>
      <c r="I18" s="248"/>
      <c r="J18" s="270"/>
      <c r="K18" s="229"/>
      <c r="L18" s="27" t="s">
        <v>35</v>
      </c>
      <c r="M18" s="20" t="s">
        <v>12</v>
      </c>
      <c r="N18" s="19" t="str">
        <f>IF(M18="SÍ",30,"0")</f>
        <v>0</v>
      </c>
      <c r="O18" s="248"/>
      <c r="P18" s="250"/>
      <c r="Q18" s="250"/>
      <c r="R18" s="241"/>
      <c r="S18" s="250"/>
      <c r="T18" s="241"/>
      <c r="U18" s="243"/>
      <c r="V18" s="272"/>
      <c r="W18" s="339"/>
      <c r="X18" s="274"/>
      <c r="Y18" s="232"/>
      <c r="Z18" s="233"/>
      <c r="AA18" s="236"/>
      <c r="AB18" s="229"/>
      <c r="AC18" s="229"/>
      <c r="AD18" s="229"/>
      <c r="AE18" s="229"/>
      <c r="AF18" s="229"/>
      <c r="AG18" s="229"/>
      <c r="AH18" s="231"/>
    </row>
    <row r="19" spans="1:34" ht="50.25" customHeight="1" x14ac:dyDescent="0.25">
      <c r="A19" s="254"/>
      <c r="B19" s="256"/>
      <c r="C19" s="259"/>
      <c r="D19" s="261"/>
      <c r="E19" s="264" t="s">
        <v>16</v>
      </c>
      <c r="F19" s="266" t="str">
        <f>IF(E19="(1) RARA VEZ","1", IF(E19="(2) IMPROBABLE","2",IF(E19="(3) POSIBLE","3",IF(E19="(4) PROBABLE","4",IF(E19="(5) CASI SEGURO","5","")))))</f>
        <v>4</v>
      </c>
      <c r="G19" s="238" t="s">
        <v>20</v>
      </c>
      <c r="H19" s="233" t="str">
        <f>IF(G19="(5) MODERADO","5", IF(G19="(10) MAYOR","10",IF(G19="(20) CATASTROFICO","20","")))</f>
        <v>10</v>
      </c>
      <c r="I19" s="248">
        <f>F19*H19</f>
        <v>40</v>
      </c>
      <c r="J19" s="268">
        <f>+I19</f>
        <v>40</v>
      </c>
      <c r="K19" s="228"/>
      <c r="L19" s="22" t="s">
        <v>6</v>
      </c>
      <c r="M19" s="20" t="s">
        <v>11</v>
      </c>
      <c r="N19" s="39">
        <f>IF(M19="SÍ",15,"0")</f>
        <v>15</v>
      </c>
      <c r="O19" s="247">
        <f>SUM(N19:N25)</f>
        <v>100</v>
      </c>
      <c r="P19" s="249">
        <f>IF(AND($O19&gt;=0,$O19&lt;=50),0,IF(AND($O19&gt;50,$O19&lt;=75),1,IF(AND($O19&gt;75,$O19&lt;=100),2,"")))</f>
        <v>2</v>
      </c>
      <c r="Q19" s="249">
        <f>$F19-$P19</f>
        <v>2</v>
      </c>
      <c r="R19" s="240">
        <f>IF($Q19&lt;=0,1,$Q19)</f>
        <v>2</v>
      </c>
      <c r="S19" s="249">
        <f>$H19-$P19</f>
        <v>8</v>
      </c>
      <c r="T19" s="240">
        <f>IF($S19=19,10,IF($S19=18,5,IF($S19=9,5,IF($S19=8,5,H19))))</f>
        <v>5</v>
      </c>
      <c r="U19" s="242"/>
      <c r="V19" s="271" t="str">
        <f>IF(AND($U19="PROBABILIDAD",$R19=1),$XET$6,IF(AND($U19="PROBABILIDAD",$R19=2),$XET$5,IF(AND($U19="PROBABILIDAD",$R19=3),$XET$4,IF(AND($U19="PROBABILIDAD",$R19=4),$XET$3,IF(AND($U19="PROBABILIDAD",$R19=5),$XET$2,$E19)))))</f>
        <v>(4) PROBABLE</v>
      </c>
      <c r="W19" s="278" t="str">
        <f>IF($U19="PROBABILIDAD",$R19,$F19)</f>
        <v>4</v>
      </c>
      <c r="X19" s="273" t="str">
        <f>IF(AND($U19="IMPACTO",$S19=18),$XET$9,IF(AND($U19="IMPACTO",$S19=19),$XEU$9,IF(AND($U19="IMPACTO",$S19=20),$XEV$9,IF(AND($U19="IMPACTO",$S19&lt;10),$XET$9,$G19))))</f>
        <v>(10) MAYOR</v>
      </c>
      <c r="Y19" s="232" t="str">
        <f>IF($U19="IMPACTO",$T19,$H19)</f>
        <v>10</v>
      </c>
      <c r="Z19" s="233">
        <f>$W19*$Y19</f>
        <v>40</v>
      </c>
      <c r="AA19" s="234">
        <f>$Z19</f>
        <v>40</v>
      </c>
      <c r="AB19" s="228"/>
      <c r="AC19" s="228"/>
      <c r="AD19" s="228"/>
      <c r="AE19" s="228"/>
      <c r="AF19" s="228"/>
      <c r="AG19" s="228"/>
      <c r="AH19" s="230"/>
    </row>
    <row r="20" spans="1:34" ht="48" customHeight="1" x14ac:dyDescent="0.25">
      <c r="A20" s="254"/>
      <c r="B20" s="257"/>
      <c r="C20" s="259"/>
      <c r="D20" s="262"/>
      <c r="E20" s="264"/>
      <c r="F20" s="266"/>
      <c r="G20" s="238"/>
      <c r="H20" s="233"/>
      <c r="I20" s="248"/>
      <c r="J20" s="268"/>
      <c r="K20" s="229"/>
      <c r="L20" s="23" t="s">
        <v>7</v>
      </c>
      <c r="M20" s="20" t="s">
        <v>11</v>
      </c>
      <c r="N20" s="19">
        <f>IF(M20="SÍ",5,"0")</f>
        <v>5</v>
      </c>
      <c r="O20" s="248"/>
      <c r="P20" s="250"/>
      <c r="Q20" s="250"/>
      <c r="R20" s="241"/>
      <c r="S20" s="250"/>
      <c r="T20" s="241"/>
      <c r="U20" s="243"/>
      <c r="V20" s="244"/>
      <c r="W20" s="245"/>
      <c r="X20" s="246"/>
      <c r="Y20" s="232"/>
      <c r="Z20" s="233"/>
      <c r="AA20" s="235"/>
      <c r="AB20" s="229"/>
      <c r="AC20" s="229"/>
      <c r="AD20" s="229"/>
      <c r="AE20" s="229"/>
      <c r="AF20" s="229"/>
      <c r="AG20" s="229"/>
      <c r="AH20" s="231"/>
    </row>
    <row r="21" spans="1:34" ht="33" customHeight="1" x14ac:dyDescent="0.25">
      <c r="A21" s="254"/>
      <c r="B21" s="257"/>
      <c r="C21" s="259"/>
      <c r="D21" s="262"/>
      <c r="E21" s="264"/>
      <c r="F21" s="266"/>
      <c r="G21" s="238"/>
      <c r="H21" s="233"/>
      <c r="I21" s="248"/>
      <c r="J21" s="269" t="str">
        <f>IF(AND(I19&gt;=5,I19&lt;=10),"BAJA",IF(AND(I19&gt;=15,I19&lt;=25),"MODERADA",IF(AND(I19&gt;=30,I19&lt;=50),"ALTA",IF(AND(I19&gt;=60,I19&lt;=100),"EXTREMA",""))))</f>
        <v>ALTA</v>
      </c>
      <c r="K21" s="229"/>
      <c r="L21" s="24" t="s">
        <v>3</v>
      </c>
      <c r="M21" s="20" t="s">
        <v>11</v>
      </c>
      <c r="N21" s="19">
        <f>IF(M21="SÍ",15,"0")</f>
        <v>15</v>
      </c>
      <c r="O21" s="248"/>
      <c r="P21" s="250"/>
      <c r="Q21" s="250"/>
      <c r="R21" s="241"/>
      <c r="S21" s="250"/>
      <c r="T21" s="241"/>
      <c r="U21" s="243"/>
      <c r="V21" s="244"/>
      <c r="W21" s="245"/>
      <c r="X21" s="246"/>
      <c r="Y21" s="232"/>
      <c r="Z21" s="233"/>
      <c r="AA21" s="236" t="str">
        <f>IF(AND($Z19&gt;=5,$Z19&lt;=10),"BAJA",IF(AND($Z19&gt;=15,$Z19&lt;=25),"MODERADA",IF(AND($Z19&gt;=30,$Z19&lt;=50),"ALTA",IF(AND($Z19&gt;=60,$Z19&lt;=100),"EXTREMA",""))))</f>
        <v>ALTA</v>
      </c>
      <c r="AB21" s="229"/>
      <c r="AC21" s="229"/>
      <c r="AD21" s="229"/>
      <c r="AE21" s="229"/>
      <c r="AF21" s="229"/>
      <c r="AG21" s="229"/>
      <c r="AH21" s="231"/>
    </row>
    <row r="22" spans="1:34" ht="26.25" customHeight="1" x14ac:dyDescent="0.25">
      <c r="A22" s="254"/>
      <c r="B22" s="257"/>
      <c r="C22" s="259"/>
      <c r="D22" s="262"/>
      <c r="E22" s="264"/>
      <c r="F22" s="266"/>
      <c r="G22" s="238"/>
      <c r="H22" s="233"/>
      <c r="I22" s="248"/>
      <c r="J22" s="269"/>
      <c r="K22" s="229"/>
      <c r="L22" s="24" t="s">
        <v>4</v>
      </c>
      <c r="M22" s="20" t="s">
        <v>11</v>
      </c>
      <c r="N22" s="19">
        <f>IF(M22="SÍ",10,"0")</f>
        <v>10</v>
      </c>
      <c r="O22" s="248"/>
      <c r="P22" s="250"/>
      <c r="Q22" s="250"/>
      <c r="R22" s="241"/>
      <c r="S22" s="250"/>
      <c r="T22" s="241"/>
      <c r="U22" s="243"/>
      <c r="V22" s="244"/>
      <c r="W22" s="245"/>
      <c r="X22" s="246"/>
      <c r="Y22" s="232"/>
      <c r="Z22" s="233"/>
      <c r="AA22" s="236"/>
      <c r="AB22" s="229"/>
      <c r="AC22" s="229"/>
      <c r="AD22" s="229"/>
      <c r="AE22" s="229"/>
      <c r="AF22" s="229"/>
      <c r="AG22" s="229"/>
      <c r="AH22" s="231"/>
    </row>
    <row r="23" spans="1:34" ht="45" customHeight="1" x14ac:dyDescent="0.25">
      <c r="A23" s="254"/>
      <c r="B23" s="257"/>
      <c r="C23" s="259"/>
      <c r="D23" s="262"/>
      <c r="E23" s="264"/>
      <c r="F23" s="266"/>
      <c r="G23" s="238"/>
      <c r="H23" s="233"/>
      <c r="I23" s="248"/>
      <c r="J23" s="269"/>
      <c r="K23" s="229"/>
      <c r="L23" s="23" t="s">
        <v>36</v>
      </c>
      <c r="M23" s="20" t="s">
        <v>11</v>
      </c>
      <c r="N23" s="19">
        <f>IF(M23="SÍ",15,"0")</f>
        <v>15</v>
      </c>
      <c r="O23" s="248"/>
      <c r="P23" s="250"/>
      <c r="Q23" s="250"/>
      <c r="R23" s="241"/>
      <c r="S23" s="250"/>
      <c r="T23" s="241"/>
      <c r="U23" s="243"/>
      <c r="V23" s="244"/>
      <c r="W23" s="245"/>
      <c r="X23" s="246"/>
      <c r="Y23" s="232"/>
      <c r="Z23" s="233"/>
      <c r="AA23" s="236"/>
      <c r="AB23" s="229"/>
      <c r="AC23" s="229"/>
      <c r="AD23" s="229"/>
      <c r="AE23" s="229"/>
      <c r="AF23" s="229"/>
      <c r="AG23" s="229"/>
      <c r="AH23" s="231"/>
    </row>
    <row r="24" spans="1:34" ht="51" customHeight="1" x14ac:dyDescent="0.25">
      <c r="A24" s="254"/>
      <c r="B24" s="257"/>
      <c r="C24" s="259"/>
      <c r="D24" s="262"/>
      <c r="E24" s="264"/>
      <c r="F24" s="266"/>
      <c r="G24" s="238"/>
      <c r="H24" s="233"/>
      <c r="I24" s="248"/>
      <c r="J24" s="269"/>
      <c r="K24" s="229"/>
      <c r="L24" s="23" t="s">
        <v>5</v>
      </c>
      <c r="M24" s="20" t="s">
        <v>11</v>
      </c>
      <c r="N24" s="19">
        <f>IF(M24="SÍ",10,"0")</f>
        <v>10</v>
      </c>
      <c r="O24" s="248"/>
      <c r="P24" s="250"/>
      <c r="Q24" s="250"/>
      <c r="R24" s="241"/>
      <c r="S24" s="250"/>
      <c r="T24" s="241"/>
      <c r="U24" s="243"/>
      <c r="V24" s="244"/>
      <c r="W24" s="245"/>
      <c r="X24" s="246"/>
      <c r="Y24" s="232"/>
      <c r="Z24" s="233"/>
      <c r="AA24" s="236"/>
      <c r="AB24" s="229"/>
      <c r="AC24" s="229"/>
      <c r="AD24" s="229"/>
      <c r="AE24" s="229"/>
      <c r="AF24" s="229"/>
      <c r="AG24" s="229"/>
      <c r="AH24" s="231"/>
    </row>
    <row r="25" spans="1:34" ht="39.75" customHeight="1" x14ac:dyDescent="0.25">
      <c r="A25" s="255"/>
      <c r="B25" s="258"/>
      <c r="C25" s="260"/>
      <c r="D25" s="263"/>
      <c r="E25" s="265"/>
      <c r="F25" s="267"/>
      <c r="G25" s="239"/>
      <c r="H25" s="233"/>
      <c r="I25" s="248"/>
      <c r="J25" s="270"/>
      <c r="K25" s="229"/>
      <c r="L25" s="27" t="s">
        <v>35</v>
      </c>
      <c r="M25" s="20" t="s">
        <v>11</v>
      </c>
      <c r="N25" s="19">
        <f>IF(M25="SÍ",30,"0")</f>
        <v>30</v>
      </c>
      <c r="O25" s="248"/>
      <c r="P25" s="250"/>
      <c r="Q25" s="250"/>
      <c r="R25" s="241"/>
      <c r="S25" s="250"/>
      <c r="T25" s="241"/>
      <c r="U25" s="243"/>
      <c r="V25" s="272"/>
      <c r="W25" s="279"/>
      <c r="X25" s="274"/>
      <c r="Y25" s="232"/>
      <c r="Z25" s="233"/>
      <c r="AA25" s="236"/>
      <c r="AB25" s="229"/>
      <c r="AC25" s="229"/>
      <c r="AD25" s="229"/>
      <c r="AE25" s="229"/>
      <c r="AF25" s="229"/>
      <c r="AG25" s="229"/>
      <c r="AH25" s="231"/>
    </row>
    <row r="26" spans="1:34" ht="50.25" customHeight="1" x14ac:dyDescent="0.25">
      <c r="A26" s="254"/>
      <c r="B26" s="256"/>
      <c r="C26" s="259"/>
      <c r="D26" s="261"/>
      <c r="E26" s="264" t="s">
        <v>15</v>
      </c>
      <c r="F26" s="266" t="str">
        <f>IF(E26="(1) RARA VEZ","1", IF(E26="(2) IMPROBABLE","2",IF(E26="(3) POSIBLE","3",IF(E26="(4) PROBABLE","4",IF(E26="(5) CASI SEGURO","5","")))))</f>
        <v>3</v>
      </c>
      <c r="G26" s="238" t="s">
        <v>20</v>
      </c>
      <c r="H26" s="233" t="str">
        <f>IF(G26="(5) MODERADO","5", IF(G26="(10) MAYOR","10",IF(G26="(20) CATASTROFICO","20","")))</f>
        <v>10</v>
      </c>
      <c r="I26" s="248">
        <f>F26*H26</f>
        <v>30</v>
      </c>
      <c r="J26" s="268">
        <f>+I26</f>
        <v>30</v>
      </c>
      <c r="K26" s="228"/>
      <c r="L26" s="22" t="s">
        <v>6</v>
      </c>
      <c r="M26" s="20" t="s">
        <v>12</v>
      </c>
      <c r="N26" s="39" t="str">
        <f>IF(M26="SÍ",15,"0")</f>
        <v>0</v>
      </c>
      <c r="O26" s="247">
        <f>SUM(N26:N32)</f>
        <v>0</v>
      </c>
      <c r="P26" s="249">
        <f>IF(AND($O26&gt;=0,$O26&lt;=50),0,IF(AND($O26&gt;50,$O26&lt;=75),1,IF(AND($O26&gt;75,$O26&lt;=100),2,"")))</f>
        <v>0</v>
      </c>
      <c r="Q26" s="249">
        <f>$F26-$P26</f>
        <v>3</v>
      </c>
      <c r="R26" s="240">
        <f>IF($Q26&lt;=0,1,$Q26)</f>
        <v>3</v>
      </c>
      <c r="S26" s="249">
        <f>$H26-$P26</f>
        <v>10</v>
      </c>
      <c r="T26" s="240" t="str">
        <f>IF($S26=19,10,IF($S26=18,5,IF($S26=9,5,IF($S26=8,5,H26))))</f>
        <v>10</v>
      </c>
      <c r="U26" s="242"/>
      <c r="V26" s="271" t="str">
        <f>IF(AND($U26="PROBABILIDAD",$R26=1),$XET$6,IF(AND($U26="PROBABILIDAD",$R26=2),$XET$5,IF(AND($U26="PROBABILIDAD",$R26=3),$XET$4,IF(AND($U26="PROBABILIDAD",$R26=4),$XET$3,IF(AND($U26="PROBABILIDAD",$R26=5),$XET$2,$E26)))))</f>
        <v>(3) POSIBLE</v>
      </c>
      <c r="W26" s="245" t="str">
        <f>IF($U26="PROBABILIDAD",$R26,$F26)</f>
        <v>3</v>
      </c>
      <c r="X26" s="273" t="str">
        <f>IF(AND($U26="IMPACTO",$S26=18),$XET$9,IF(AND($U26="IMPACTO",$S26=19),$XEU$9,IF(AND($U26="IMPACTO",$S26=20),$XEV$9,IF(AND($U26="IMPACTO",$S26&lt;10),$XET$9,$G26))))</f>
        <v>(10) MAYOR</v>
      </c>
      <c r="Y26" s="232" t="str">
        <f>IF($U26="IMPACTO",$T26,$H26)</f>
        <v>10</v>
      </c>
      <c r="Z26" s="233">
        <f>$W26*$Y26</f>
        <v>30</v>
      </c>
      <c r="AA26" s="234">
        <f>$Z26</f>
        <v>30</v>
      </c>
      <c r="AB26" s="228"/>
      <c r="AC26" s="228"/>
      <c r="AD26" s="228"/>
      <c r="AE26" s="228"/>
      <c r="AF26" s="228"/>
      <c r="AG26" s="228"/>
      <c r="AH26" s="230"/>
    </row>
    <row r="27" spans="1:34" ht="48" customHeight="1" x14ac:dyDescent="0.25">
      <c r="A27" s="254"/>
      <c r="B27" s="257"/>
      <c r="C27" s="259"/>
      <c r="D27" s="262"/>
      <c r="E27" s="264"/>
      <c r="F27" s="266"/>
      <c r="G27" s="238"/>
      <c r="H27" s="233"/>
      <c r="I27" s="248"/>
      <c r="J27" s="268"/>
      <c r="K27" s="229"/>
      <c r="L27" s="23" t="s">
        <v>7</v>
      </c>
      <c r="M27" s="20" t="s">
        <v>12</v>
      </c>
      <c r="N27" s="19" t="str">
        <f>IF(M27="SÍ",5,"0")</f>
        <v>0</v>
      </c>
      <c r="O27" s="248"/>
      <c r="P27" s="250"/>
      <c r="Q27" s="250"/>
      <c r="R27" s="241"/>
      <c r="S27" s="250"/>
      <c r="T27" s="241"/>
      <c r="U27" s="243"/>
      <c r="V27" s="244"/>
      <c r="W27" s="245"/>
      <c r="X27" s="246"/>
      <c r="Y27" s="232"/>
      <c r="Z27" s="233"/>
      <c r="AA27" s="235"/>
      <c r="AB27" s="229"/>
      <c r="AC27" s="229"/>
      <c r="AD27" s="229"/>
      <c r="AE27" s="229"/>
      <c r="AF27" s="229"/>
      <c r="AG27" s="229"/>
      <c r="AH27" s="231"/>
    </row>
    <row r="28" spans="1:34" ht="33" customHeight="1" x14ac:dyDescent="0.25">
      <c r="A28" s="254"/>
      <c r="B28" s="257"/>
      <c r="C28" s="259"/>
      <c r="D28" s="262"/>
      <c r="E28" s="264"/>
      <c r="F28" s="266"/>
      <c r="G28" s="238"/>
      <c r="H28" s="233"/>
      <c r="I28" s="248"/>
      <c r="J28" s="269" t="str">
        <f>IF(AND(I26&gt;=5,I26&lt;=10),"BAJA",IF(AND(I26&gt;=15,I26&lt;=25),"MODERADA",IF(AND(I26&gt;=30,I26&lt;=50),"ALTA",IF(AND(I26&gt;=60,I26&lt;=100),"EXTREMA",""))))</f>
        <v>ALTA</v>
      </c>
      <c r="K28" s="229"/>
      <c r="L28" s="24" t="s">
        <v>3</v>
      </c>
      <c r="M28" s="20" t="s">
        <v>12</v>
      </c>
      <c r="N28" s="19" t="str">
        <f>IF(M28="SÍ",15,"0")</f>
        <v>0</v>
      </c>
      <c r="O28" s="248"/>
      <c r="P28" s="250"/>
      <c r="Q28" s="250"/>
      <c r="R28" s="241"/>
      <c r="S28" s="250"/>
      <c r="T28" s="241"/>
      <c r="U28" s="243"/>
      <c r="V28" s="244"/>
      <c r="W28" s="245"/>
      <c r="X28" s="246"/>
      <c r="Y28" s="232"/>
      <c r="Z28" s="233"/>
      <c r="AA28" s="236" t="str">
        <f>IF(AND($Z26&gt;=5,$Z26&lt;=10),"BAJA",IF(AND($Z26&gt;=15,$Z26&lt;=25),"MODERADA",IF(AND($Z26&gt;=30,$Z26&lt;=50),"ALTA",IF(AND($Z26&gt;=60,$Z26&lt;=100),"EXTREMA",""))))</f>
        <v>ALTA</v>
      </c>
      <c r="AB28" s="229"/>
      <c r="AC28" s="229"/>
      <c r="AD28" s="229"/>
      <c r="AE28" s="229"/>
      <c r="AF28" s="229"/>
      <c r="AG28" s="229"/>
      <c r="AH28" s="231"/>
    </row>
    <row r="29" spans="1:34" ht="26.25" customHeight="1" x14ac:dyDescent="0.25">
      <c r="A29" s="254"/>
      <c r="B29" s="257"/>
      <c r="C29" s="259"/>
      <c r="D29" s="262"/>
      <c r="E29" s="264"/>
      <c r="F29" s="266"/>
      <c r="G29" s="238"/>
      <c r="H29" s="233"/>
      <c r="I29" s="248"/>
      <c r="J29" s="269"/>
      <c r="K29" s="229"/>
      <c r="L29" s="24" t="s">
        <v>4</v>
      </c>
      <c r="M29" s="20" t="s">
        <v>12</v>
      </c>
      <c r="N29" s="19" t="str">
        <f>IF(M29="SÍ",10,"0")</f>
        <v>0</v>
      </c>
      <c r="O29" s="248"/>
      <c r="P29" s="250"/>
      <c r="Q29" s="250"/>
      <c r="R29" s="241"/>
      <c r="S29" s="250"/>
      <c r="T29" s="241"/>
      <c r="U29" s="243"/>
      <c r="V29" s="244"/>
      <c r="W29" s="245"/>
      <c r="X29" s="246"/>
      <c r="Y29" s="232"/>
      <c r="Z29" s="233"/>
      <c r="AA29" s="236"/>
      <c r="AB29" s="229"/>
      <c r="AC29" s="229"/>
      <c r="AD29" s="229"/>
      <c r="AE29" s="229"/>
      <c r="AF29" s="229"/>
      <c r="AG29" s="229"/>
      <c r="AH29" s="231"/>
    </row>
    <row r="30" spans="1:34" ht="45" customHeight="1" x14ac:dyDescent="0.25">
      <c r="A30" s="254"/>
      <c r="B30" s="257"/>
      <c r="C30" s="259"/>
      <c r="D30" s="262"/>
      <c r="E30" s="264"/>
      <c r="F30" s="266"/>
      <c r="G30" s="238"/>
      <c r="H30" s="233"/>
      <c r="I30" s="248"/>
      <c r="J30" s="269"/>
      <c r="K30" s="229"/>
      <c r="L30" s="23" t="s">
        <v>36</v>
      </c>
      <c r="M30" s="20" t="s">
        <v>12</v>
      </c>
      <c r="N30" s="19" t="str">
        <f>IF(M30="SÍ",15,"0")</f>
        <v>0</v>
      </c>
      <c r="O30" s="248"/>
      <c r="P30" s="250"/>
      <c r="Q30" s="250"/>
      <c r="R30" s="241"/>
      <c r="S30" s="250"/>
      <c r="T30" s="241"/>
      <c r="U30" s="243"/>
      <c r="V30" s="244"/>
      <c r="W30" s="245"/>
      <c r="X30" s="246"/>
      <c r="Y30" s="232"/>
      <c r="Z30" s="233"/>
      <c r="AA30" s="236"/>
      <c r="AB30" s="229"/>
      <c r="AC30" s="229"/>
      <c r="AD30" s="229"/>
      <c r="AE30" s="229"/>
      <c r="AF30" s="229"/>
      <c r="AG30" s="229"/>
      <c r="AH30" s="231"/>
    </row>
    <row r="31" spans="1:34" ht="51" customHeight="1" x14ac:dyDescent="0.25">
      <c r="A31" s="254"/>
      <c r="B31" s="257"/>
      <c r="C31" s="259"/>
      <c r="D31" s="262"/>
      <c r="E31" s="264"/>
      <c r="F31" s="266"/>
      <c r="G31" s="238"/>
      <c r="H31" s="233"/>
      <c r="I31" s="248"/>
      <c r="J31" s="269"/>
      <c r="K31" s="229"/>
      <c r="L31" s="23" t="s">
        <v>5</v>
      </c>
      <c r="M31" s="20" t="s">
        <v>12</v>
      </c>
      <c r="N31" s="19" t="str">
        <f>IF(M31="SÍ",10,"0")</f>
        <v>0</v>
      </c>
      <c r="O31" s="248"/>
      <c r="P31" s="250"/>
      <c r="Q31" s="250"/>
      <c r="R31" s="241"/>
      <c r="S31" s="250"/>
      <c r="T31" s="241"/>
      <c r="U31" s="243"/>
      <c r="V31" s="244"/>
      <c r="W31" s="245"/>
      <c r="X31" s="246"/>
      <c r="Y31" s="232"/>
      <c r="Z31" s="233"/>
      <c r="AA31" s="236"/>
      <c r="AB31" s="229"/>
      <c r="AC31" s="229"/>
      <c r="AD31" s="229"/>
      <c r="AE31" s="229"/>
      <c r="AF31" s="229"/>
      <c r="AG31" s="229"/>
      <c r="AH31" s="231"/>
    </row>
    <row r="32" spans="1:34" ht="39.75" customHeight="1" x14ac:dyDescent="0.25">
      <c r="A32" s="255"/>
      <c r="B32" s="258"/>
      <c r="C32" s="260"/>
      <c r="D32" s="263"/>
      <c r="E32" s="265"/>
      <c r="F32" s="267"/>
      <c r="G32" s="239"/>
      <c r="H32" s="233"/>
      <c r="I32" s="248"/>
      <c r="J32" s="270"/>
      <c r="K32" s="229"/>
      <c r="L32" s="27" t="s">
        <v>35</v>
      </c>
      <c r="M32" s="28" t="s">
        <v>12</v>
      </c>
      <c r="N32" s="19" t="str">
        <f>IF(M32="SÍ",30,"0")</f>
        <v>0</v>
      </c>
      <c r="O32" s="248"/>
      <c r="P32" s="250"/>
      <c r="Q32" s="250"/>
      <c r="R32" s="241"/>
      <c r="S32" s="250"/>
      <c r="T32" s="241"/>
      <c r="U32" s="243"/>
      <c r="V32" s="272"/>
      <c r="W32" s="245"/>
      <c r="X32" s="274"/>
      <c r="Y32" s="232"/>
      <c r="Z32" s="233"/>
      <c r="AA32" s="236"/>
      <c r="AB32" s="229"/>
      <c r="AC32" s="229"/>
      <c r="AD32" s="229"/>
      <c r="AE32" s="229"/>
      <c r="AF32" s="229"/>
      <c r="AG32" s="229"/>
      <c r="AH32" s="231"/>
    </row>
    <row r="33" spans="1:34" ht="50.25" customHeight="1" x14ac:dyDescent="0.25">
      <c r="A33" s="254"/>
      <c r="B33" s="256"/>
      <c r="C33" s="259"/>
      <c r="D33" s="261"/>
      <c r="E33" s="264" t="s">
        <v>15</v>
      </c>
      <c r="F33" s="266" t="str">
        <f>IF(E33="(1) RARA VEZ","1", IF(E33="(2) IMPROBABLE","2",IF(E33="(3) POSIBLE","3",IF(E33="(4) PROBABLE","4",IF(E33="(5) CASI SEGURO","5","")))))</f>
        <v>3</v>
      </c>
      <c r="G33" s="238" t="s">
        <v>18</v>
      </c>
      <c r="H33" s="233" t="str">
        <f>IF(G33="(5) MODERADO","5", IF(G33="(10) MAYOR","10",IF(G33="(20) CATASTROFICO","20","")))</f>
        <v>5</v>
      </c>
      <c r="I33" s="248">
        <f>F33*H33</f>
        <v>15</v>
      </c>
      <c r="J33" s="268">
        <f>+I33</f>
        <v>15</v>
      </c>
      <c r="K33" s="228"/>
      <c r="L33" s="22" t="s">
        <v>6</v>
      </c>
      <c r="M33" s="20" t="s">
        <v>12</v>
      </c>
      <c r="N33" s="39" t="str">
        <f>IF(M33="SÍ",15,"0")</f>
        <v>0</v>
      </c>
      <c r="O33" s="247">
        <f>SUM(N33:N39)</f>
        <v>0</v>
      </c>
      <c r="P33" s="249">
        <f>IF(AND($O33&gt;=0,$O33&lt;=50),0,IF(AND($O33&gt;50,$O33&lt;=75),1,IF(AND($O33&gt;75,$O33&lt;=100),2,"")))</f>
        <v>0</v>
      </c>
      <c r="Q33" s="249">
        <f>$F33-$P33</f>
        <v>3</v>
      </c>
      <c r="R33" s="240">
        <f>IF($Q33&lt;=0,1,$Q33)</f>
        <v>3</v>
      </c>
      <c r="S33" s="249">
        <f>$H33-$P33</f>
        <v>5</v>
      </c>
      <c r="T33" s="240" t="str">
        <f>IF($S33=19,10,IF($S33=18,5,IF($S33=9,5,IF($S33=8,5,H33))))</f>
        <v>5</v>
      </c>
      <c r="U33" s="242" t="s">
        <v>8</v>
      </c>
      <c r="V33" s="244" t="str">
        <f>IF(AND($U33="PROBABILIDAD",$R33=1),$XET$6,IF(AND($U33="PROBABILIDAD",$R33=2),$XET$5,IF(AND($U33="PROBABILIDAD",$R33=3),$XET$4,IF(AND($U33="PROBABILIDAD",$R33=4),$XET$3,IF(AND($U33="PROBABILIDAD",$R33=5),$XET$2,$E33)))))</f>
        <v>(3) POSIBLE</v>
      </c>
      <c r="W33" s="245">
        <f>IF($U33="PROBABILIDAD",$R33,$F33)</f>
        <v>3</v>
      </c>
      <c r="X33" s="246" t="str">
        <f>IF(AND($U33="IMPACTO",$S33=18),$XET$9,IF(AND($U33="IMPACTO",$S33=19),$XEU$9,IF(AND($U33="IMPACTO",$S33=20),$XEV$9,IF(AND($U33="IMPACTO",$S33&lt;10),$XET$9,$G33))))</f>
        <v>(5) MODERADO</v>
      </c>
      <c r="Y33" s="232" t="str">
        <f>IF($U33="IMPACTO",$T33,$H33)</f>
        <v>5</v>
      </c>
      <c r="Z33" s="233">
        <f>$W33*$Y33</f>
        <v>15</v>
      </c>
      <c r="AA33" s="234">
        <f>$Z33</f>
        <v>15</v>
      </c>
      <c r="AB33" s="228"/>
      <c r="AC33" s="228"/>
      <c r="AD33" s="228"/>
      <c r="AE33" s="228"/>
      <c r="AF33" s="228"/>
      <c r="AG33" s="228"/>
      <c r="AH33" s="230"/>
    </row>
    <row r="34" spans="1:34" ht="48" customHeight="1" x14ac:dyDescent="0.25">
      <c r="A34" s="254"/>
      <c r="B34" s="257"/>
      <c r="C34" s="259"/>
      <c r="D34" s="262"/>
      <c r="E34" s="264"/>
      <c r="F34" s="266"/>
      <c r="G34" s="238"/>
      <c r="H34" s="233"/>
      <c r="I34" s="248"/>
      <c r="J34" s="268"/>
      <c r="K34" s="229"/>
      <c r="L34" s="23" t="s">
        <v>7</v>
      </c>
      <c r="M34" s="20" t="s">
        <v>12</v>
      </c>
      <c r="N34" s="19" t="str">
        <f>IF(M34="SÍ",5,"0")</f>
        <v>0</v>
      </c>
      <c r="O34" s="248"/>
      <c r="P34" s="250"/>
      <c r="Q34" s="250"/>
      <c r="R34" s="241"/>
      <c r="S34" s="250"/>
      <c r="T34" s="241"/>
      <c r="U34" s="243"/>
      <c r="V34" s="244"/>
      <c r="W34" s="245"/>
      <c r="X34" s="246"/>
      <c r="Y34" s="232"/>
      <c r="Z34" s="233"/>
      <c r="AA34" s="235"/>
      <c r="AB34" s="229"/>
      <c r="AC34" s="229"/>
      <c r="AD34" s="229"/>
      <c r="AE34" s="229"/>
      <c r="AF34" s="229"/>
      <c r="AG34" s="229"/>
      <c r="AH34" s="231"/>
    </row>
    <row r="35" spans="1:34" ht="33" customHeight="1" x14ac:dyDescent="0.25">
      <c r="A35" s="254"/>
      <c r="B35" s="257"/>
      <c r="C35" s="259"/>
      <c r="D35" s="262"/>
      <c r="E35" s="264"/>
      <c r="F35" s="266"/>
      <c r="G35" s="238"/>
      <c r="H35" s="233"/>
      <c r="I35" s="248"/>
      <c r="J35" s="269" t="str">
        <f>IF(AND(I33&gt;=5,I33&lt;=10),"BAJA",IF(AND(I33&gt;=15,I33&lt;=25),"MODERADA",IF(AND(I33&gt;=30,I33&lt;=50),"ALTA",IF(AND(I33&gt;=60,I33&lt;=100),"EXTREMA",""))))</f>
        <v>MODERADA</v>
      </c>
      <c r="K35" s="229"/>
      <c r="L35" s="24" t="s">
        <v>3</v>
      </c>
      <c r="M35" s="20" t="s">
        <v>12</v>
      </c>
      <c r="N35" s="19" t="str">
        <f>IF(M35="SÍ",15,"0")</f>
        <v>0</v>
      </c>
      <c r="O35" s="248"/>
      <c r="P35" s="250"/>
      <c r="Q35" s="250"/>
      <c r="R35" s="241"/>
      <c r="S35" s="250"/>
      <c r="T35" s="241"/>
      <c r="U35" s="243"/>
      <c r="V35" s="244"/>
      <c r="W35" s="245"/>
      <c r="X35" s="246"/>
      <c r="Y35" s="232"/>
      <c r="Z35" s="233"/>
      <c r="AA35" s="236" t="str">
        <f>IF(AND($Z33&gt;=5,$Z33&lt;=10),"BAJA",IF(AND($Z33&gt;=15,$Z33&lt;=25),"MODERADA",IF(AND($Z33&gt;=30,$Z33&lt;=50),"ALTA",IF(AND($Z33&gt;=60,$Z33&lt;=100),"EXTREMA",""))))</f>
        <v>MODERADA</v>
      </c>
      <c r="AB35" s="229"/>
      <c r="AC35" s="229"/>
      <c r="AD35" s="229"/>
      <c r="AE35" s="229"/>
      <c r="AF35" s="229"/>
      <c r="AG35" s="229"/>
      <c r="AH35" s="231"/>
    </row>
    <row r="36" spans="1:34" ht="26.25" customHeight="1" x14ac:dyDescent="0.25">
      <c r="A36" s="254"/>
      <c r="B36" s="257"/>
      <c r="C36" s="259"/>
      <c r="D36" s="262"/>
      <c r="E36" s="264"/>
      <c r="F36" s="266"/>
      <c r="G36" s="238"/>
      <c r="H36" s="233"/>
      <c r="I36" s="248"/>
      <c r="J36" s="269"/>
      <c r="K36" s="229"/>
      <c r="L36" s="24" t="s">
        <v>4</v>
      </c>
      <c r="M36" s="20" t="s">
        <v>12</v>
      </c>
      <c r="N36" s="19" t="str">
        <f>IF(M36="SÍ",10,"0")</f>
        <v>0</v>
      </c>
      <c r="O36" s="248"/>
      <c r="P36" s="250"/>
      <c r="Q36" s="250"/>
      <c r="R36" s="241"/>
      <c r="S36" s="250"/>
      <c r="T36" s="241"/>
      <c r="U36" s="243"/>
      <c r="V36" s="244"/>
      <c r="W36" s="245"/>
      <c r="X36" s="246"/>
      <c r="Y36" s="232"/>
      <c r="Z36" s="233"/>
      <c r="AA36" s="236"/>
      <c r="AB36" s="229"/>
      <c r="AC36" s="229"/>
      <c r="AD36" s="229"/>
      <c r="AE36" s="229"/>
      <c r="AF36" s="229"/>
      <c r="AG36" s="229"/>
      <c r="AH36" s="231"/>
    </row>
    <row r="37" spans="1:34" ht="45" customHeight="1" x14ac:dyDescent="0.25">
      <c r="A37" s="254"/>
      <c r="B37" s="257"/>
      <c r="C37" s="259"/>
      <c r="D37" s="262"/>
      <c r="E37" s="264"/>
      <c r="F37" s="266"/>
      <c r="G37" s="238"/>
      <c r="H37" s="233"/>
      <c r="I37" s="248"/>
      <c r="J37" s="269"/>
      <c r="K37" s="229"/>
      <c r="L37" s="23" t="s">
        <v>36</v>
      </c>
      <c r="M37" s="20" t="s">
        <v>12</v>
      </c>
      <c r="N37" s="19" t="str">
        <f>IF(M37="SÍ",15,"0")</f>
        <v>0</v>
      </c>
      <c r="O37" s="248"/>
      <c r="P37" s="250"/>
      <c r="Q37" s="250"/>
      <c r="R37" s="241"/>
      <c r="S37" s="250"/>
      <c r="T37" s="241"/>
      <c r="U37" s="243"/>
      <c r="V37" s="244"/>
      <c r="W37" s="245"/>
      <c r="X37" s="246"/>
      <c r="Y37" s="232"/>
      <c r="Z37" s="233"/>
      <c r="AA37" s="236"/>
      <c r="AB37" s="229"/>
      <c r="AC37" s="229"/>
      <c r="AD37" s="229"/>
      <c r="AE37" s="229"/>
      <c r="AF37" s="229"/>
      <c r="AG37" s="229"/>
      <c r="AH37" s="231"/>
    </row>
    <row r="38" spans="1:34" ht="51" customHeight="1" x14ac:dyDescent="0.25">
      <c r="A38" s="254"/>
      <c r="B38" s="257"/>
      <c r="C38" s="259"/>
      <c r="D38" s="262"/>
      <c r="E38" s="264"/>
      <c r="F38" s="266"/>
      <c r="G38" s="238"/>
      <c r="H38" s="233"/>
      <c r="I38" s="248"/>
      <c r="J38" s="269"/>
      <c r="K38" s="229"/>
      <c r="L38" s="23" t="s">
        <v>5</v>
      </c>
      <c r="M38" s="20" t="s">
        <v>12</v>
      </c>
      <c r="N38" s="19" t="str">
        <f>IF(M38="SÍ",10,"0")</f>
        <v>0</v>
      </c>
      <c r="O38" s="248"/>
      <c r="P38" s="250"/>
      <c r="Q38" s="250"/>
      <c r="R38" s="241"/>
      <c r="S38" s="250"/>
      <c r="T38" s="241"/>
      <c r="U38" s="243"/>
      <c r="V38" s="244"/>
      <c r="W38" s="245"/>
      <c r="X38" s="246"/>
      <c r="Y38" s="232"/>
      <c r="Z38" s="233"/>
      <c r="AA38" s="236"/>
      <c r="AB38" s="229"/>
      <c r="AC38" s="229"/>
      <c r="AD38" s="229"/>
      <c r="AE38" s="229"/>
      <c r="AF38" s="229"/>
      <c r="AG38" s="229"/>
      <c r="AH38" s="231"/>
    </row>
    <row r="39" spans="1:34" ht="39.75" customHeight="1" x14ac:dyDescent="0.25">
      <c r="A39" s="255"/>
      <c r="B39" s="258"/>
      <c r="C39" s="260"/>
      <c r="D39" s="263"/>
      <c r="E39" s="265"/>
      <c r="F39" s="267"/>
      <c r="G39" s="239"/>
      <c r="H39" s="233"/>
      <c r="I39" s="248"/>
      <c r="J39" s="270"/>
      <c r="K39" s="229"/>
      <c r="L39" s="27" t="s">
        <v>35</v>
      </c>
      <c r="M39" s="20" t="s">
        <v>12</v>
      </c>
      <c r="N39" s="19" t="str">
        <f>IF(M39="SÍ",30,"0")</f>
        <v>0</v>
      </c>
      <c r="O39" s="248"/>
      <c r="P39" s="250"/>
      <c r="Q39" s="250"/>
      <c r="R39" s="241"/>
      <c r="S39" s="250"/>
      <c r="T39" s="241"/>
      <c r="U39" s="243"/>
      <c r="V39" s="244"/>
      <c r="W39" s="245"/>
      <c r="X39" s="246"/>
      <c r="Y39" s="232"/>
      <c r="Z39" s="233"/>
      <c r="AA39" s="237"/>
      <c r="AB39" s="229"/>
      <c r="AC39" s="229"/>
      <c r="AD39" s="229"/>
      <c r="AE39" s="229"/>
      <c r="AF39" s="229"/>
      <c r="AG39" s="229"/>
      <c r="AH39" s="231"/>
    </row>
    <row r="40" spans="1:34" ht="21.75" customHeight="1" x14ac:dyDescent="0.25">
      <c r="A40" s="327" t="s">
        <v>34</v>
      </c>
      <c r="B40" s="328"/>
      <c r="C40" s="328"/>
      <c r="D40" s="328"/>
      <c r="E40" s="328"/>
      <c r="F40" s="328"/>
      <c r="G40" s="328"/>
      <c r="H40" s="328"/>
      <c r="I40" s="328"/>
      <c r="J40" s="328"/>
      <c r="K40" s="328"/>
      <c r="L40" s="328"/>
      <c r="M40" s="328"/>
      <c r="N40" s="328"/>
      <c r="O40" s="328"/>
      <c r="P40" s="328"/>
      <c r="Q40" s="328"/>
      <c r="R40" s="328"/>
      <c r="S40" s="328"/>
      <c r="T40" s="328"/>
      <c r="U40" s="328"/>
      <c r="V40" s="328"/>
      <c r="W40" s="328"/>
      <c r="X40" s="328"/>
      <c r="Y40" s="328"/>
      <c r="Z40" s="328"/>
      <c r="AA40" s="328"/>
      <c r="AB40" s="328"/>
      <c r="AC40" s="328"/>
      <c r="AD40" s="328"/>
      <c r="AE40" s="328"/>
      <c r="AF40" s="328"/>
      <c r="AG40" s="328"/>
      <c r="AH40" s="328"/>
    </row>
    <row r="41" spans="1:34" ht="27.75" customHeight="1" x14ac:dyDescent="0.25">
      <c r="A41" s="330" t="s">
        <v>55</v>
      </c>
      <c r="B41" s="331"/>
      <c r="C41" s="332" t="s">
        <v>56</v>
      </c>
      <c r="D41" s="333"/>
      <c r="E41" s="333"/>
      <c r="F41" s="333"/>
      <c r="G41" s="333"/>
      <c r="H41" s="333"/>
      <c r="I41" s="333"/>
      <c r="J41" s="333"/>
      <c r="K41" s="333"/>
      <c r="L41" s="333"/>
      <c r="M41" s="333"/>
      <c r="N41" s="333"/>
      <c r="O41" s="333"/>
      <c r="P41" s="333"/>
      <c r="Q41" s="333"/>
      <c r="R41" s="333"/>
      <c r="S41" s="333"/>
      <c r="T41" s="333"/>
      <c r="U41" s="333"/>
      <c r="V41" s="333"/>
      <c r="W41" s="333"/>
      <c r="X41" s="333"/>
      <c r="Y41" s="333"/>
      <c r="Z41" s="333"/>
      <c r="AA41" s="333"/>
      <c r="AB41" s="333"/>
      <c r="AC41" s="334" t="s">
        <v>57</v>
      </c>
      <c r="AD41" s="334"/>
      <c r="AE41" s="334"/>
      <c r="AF41" s="334" t="s">
        <v>26</v>
      </c>
      <c r="AG41" s="334"/>
      <c r="AH41" s="334"/>
    </row>
    <row r="42" spans="1:34" s="37" customFormat="1" ht="14.25" customHeight="1" x14ac:dyDescent="0.25">
      <c r="A42" s="254"/>
      <c r="B42" s="275"/>
      <c r="C42" s="259"/>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7"/>
      <c r="AD42" s="277"/>
      <c r="AE42" s="277"/>
      <c r="AF42" s="277"/>
      <c r="AG42" s="277"/>
      <c r="AH42" s="277"/>
    </row>
    <row r="43" spans="1:34" s="37" customFormat="1" ht="12.75" customHeight="1" x14ac:dyDescent="0.25">
      <c r="A43" s="254"/>
      <c r="B43" s="275"/>
      <c r="C43" s="259"/>
      <c r="D43" s="276"/>
      <c r="E43" s="276"/>
      <c r="F43" s="276"/>
      <c r="G43" s="276"/>
      <c r="H43" s="276"/>
      <c r="I43" s="276"/>
      <c r="J43" s="276"/>
      <c r="K43" s="276"/>
      <c r="L43" s="276"/>
      <c r="M43" s="276"/>
      <c r="N43" s="276"/>
      <c r="O43" s="276"/>
      <c r="P43" s="276"/>
      <c r="Q43" s="276"/>
      <c r="R43" s="276"/>
      <c r="S43" s="276"/>
      <c r="T43" s="276"/>
      <c r="U43" s="276"/>
      <c r="V43" s="276"/>
      <c r="W43" s="276"/>
      <c r="X43" s="276"/>
      <c r="Y43" s="276"/>
      <c r="Z43" s="276"/>
      <c r="AA43" s="276"/>
      <c r="AB43" s="276"/>
      <c r="AC43" s="277"/>
      <c r="AD43" s="277"/>
      <c r="AE43" s="277"/>
      <c r="AF43" s="277"/>
      <c r="AG43" s="277"/>
      <c r="AH43" s="277"/>
    </row>
    <row r="44" spans="1:34" s="37" customFormat="1" ht="17.25" customHeight="1" x14ac:dyDescent="0.25">
      <c r="A44" s="254"/>
      <c r="B44" s="275"/>
      <c r="C44" s="259"/>
      <c r="D44" s="276"/>
      <c r="E44" s="276"/>
      <c r="F44" s="276"/>
      <c r="G44" s="276"/>
      <c r="H44" s="276"/>
      <c r="I44" s="276"/>
      <c r="J44" s="276"/>
      <c r="K44" s="276"/>
      <c r="L44" s="276"/>
      <c r="M44" s="276"/>
      <c r="N44" s="276"/>
      <c r="O44" s="276"/>
      <c r="P44" s="276"/>
      <c r="Q44" s="276"/>
      <c r="R44" s="276"/>
      <c r="S44" s="276"/>
      <c r="T44" s="276"/>
      <c r="U44" s="276"/>
      <c r="V44" s="276"/>
      <c r="W44" s="276"/>
      <c r="X44" s="276"/>
      <c r="Y44" s="276"/>
      <c r="Z44" s="276"/>
      <c r="AA44" s="276"/>
      <c r="AB44" s="276"/>
      <c r="AC44" s="277"/>
      <c r="AD44" s="277"/>
      <c r="AE44" s="277"/>
      <c r="AF44" s="277"/>
      <c r="AG44" s="277"/>
      <c r="AH44" s="277"/>
    </row>
    <row r="45" spans="1:34" ht="15" customHeight="1" x14ac:dyDescent="0.25">
      <c r="A45" s="283" t="s">
        <v>37</v>
      </c>
      <c r="B45" s="284"/>
      <c r="C45" s="284"/>
      <c r="D45" s="284"/>
      <c r="E45" s="284"/>
      <c r="F45" s="284"/>
      <c r="G45" s="284"/>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5"/>
    </row>
    <row r="46" spans="1:34" x14ac:dyDescent="0.25">
      <c r="A46" s="313" t="s">
        <v>26</v>
      </c>
      <c r="B46" s="314"/>
      <c r="C46" s="314"/>
      <c r="D46" s="315"/>
      <c r="E46" s="289" t="s">
        <v>28</v>
      </c>
      <c r="F46" s="290"/>
      <c r="G46" s="290"/>
      <c r="H46" s="290"/>
      <c r="I46" s="291"/>
      <c r="J46" s="291"/>
      <c r="K46" s="292"/>
      <c r="L46" s="313" t="s">
        <v>29</v>
      </c>
      <c r="M46" s="314"/>
      <c r="N46" s="314"/>
      <c r="O46" s="315"/>
      <c r="P46" s="26"/>
      <c r="Q46" s="26"/>
      <c r="R46" s="25"/>
      <c r="S46" s="26"/>
      <c r="T46" s="26"/>
      <c r="U46" s="316"/>
      <c r="V46" s="316"/>
      <c r="W46" s="316"/>
      <c r="X46" s="317"/>
      <c r="Y46" s="26"/>
      <c r="Z46" s="26"/>
      <c r="AA46" s="286" t="s">
        <v>30</v>
      </c>
      <c r="AB46" s="287"/>
      <c r="AC46" s="287"/>
      <c r="AD46" s="287"/>
      <c r="AE46" s="287"/>
      <c r="AF46" s="287"/>
      <c r="AG46" s="287"/>
      <c r="AH46" s="288"/>
    </row>
    <row r="47" spans="1:34" s="37" customFormat="1" x14ac:dyDescent="0.25">
      <c r="A47" s="29" t="s">
        <v>31</v>
      </c>
      <c r="B47" s="293"/>
      <c r="C47" s="293"/>
      <c r="D47" s="318"/>
      <c r="E47" s="29" t="s">
        <v>31</v>
      </c>
      <c r="F47" s="293"/>
      <c r="G47" s="293"/>
      <c r="H47" s="293"/>
      <c r="I47" s="294"/>
      <c r="J47" s="294"/>
      <c r="K47" s="295"/>
      <c r="L47" s="29" t="s">
        <v>31</v>
      </c>
      <c r="M47" s="311"/>
      <c r="N47" s="311"/>
      <c r="O47" s="311"/>
      <c r="P47" s="311"/>
      <c r="Q47" s="311"/>
      <c r="R47" s="311"/>
      <c r="S47" s="311"/>
      <c r="T47" s="311"/>
      <c r="U47" s="311"/>
      <c r="V47" s="311"/>
      <c r="W47" s="311"/>
      <c r="X47" s="312"/>
      <c r="Y47" s="38"/>
      <c r="Z47" s="38"/>
      <c r="AA47" s="29" t="s">
        <v>31</v>
      </c>
      <c r="AB47" s="293"/>
      <c r="AC47" s="294"/>
      <c r="AD47" s="294"/>
      <c r="AE47" s="294"/>
      <c r="AF47" s="294"/>
      <c r="AG47" s="294"/>
      <c r="AH47" s="295"/>
    </row>
    <row r="48" spans="1:34" s="37" customFormat="1" x14ac:dyDescent="0.25">
      <c r="A48" s="30" t="s">
        <v>32</v>
      </c>
      <c r="B48" s="311"/>
      <c r="C48" s="311"/>
      <c r="D48" s="312"/>
      <c r="E48" s="30" t="s">
        <v>32</v>
      </c>
      <c r="F48" s="293"/>
      <c r="G48" s="293"/>
      <c r="H48" s="293"/>
      <c r="I48" s="294"/>
      <c r="J48" s="294"/>
      <c r="K48" s="295"/>
      <c r="L48" s="30" t="s">
        <v>32</v>
      </c>
      <c r="M48" s="293"/>
      <c r="N48" s="293"/>
      <c r="O48" s="293"/>
      <c r="P48" s="293"/>
      <c r="Q48" s="293"/>
      <c r="R48" s="293"/>
      <c r="S48" s="293"/>
      <c r="T48" s="293"/>
      <c r="U48" s="293"/>
      <c r="V48" s="293"/>
      <c r="W48" s="293"/>
      <c r="X48" s="318"/>
      <c r="Y48" s="38"/>
      <c r="Z48" s="38"/>
      <c r="AA48" s="30" t="s">
        <v>32</v>
      </c>
      <c r="AB48" s="293"/>
      <c r="AC48" s="294"/>
      <c r="AD48" s="294"/>
      <c r="AE48" s="294"/>
      <c r="AF48" s="294"/>
      <c r="AG48" s="294"/>
      <c r="AH48" s="295"/>
    </row>
    <row r="49" spans="1:34" s="37" customFormat="1" x14ac:dyDescent="0.25">
      <c r="A49" s="31" t="s">
        <v>33</v>
      </c>
      <c r="B49" s="293"/>
      <c r="C49" s="293"/>
      <c r="D49" s="318"/>
      <c r="E49" s="31" t="s">
        <v>33</v>
      </c>
      <c r="F49" s="311"/>
      <c r="G49" s="311"/>
      <c r="H49" s="311"/>
      <c r="I49" s="319"/>
      <c r="J49" s="319"/>
      <c r="K49" s="320"/>
      <c r="L49" s="31" t="s">
        <v>33</v>
      </c>
      <c r="M49" s="293"/>
      <c r="N49" s="293"/>
      <c r="O49" s="293"/>
      <c r="P49" s="293"/>
      <c r="Q49" s="293"/>
      <c r="R49" s="293"/>
      <c r="S49" s="293"/>
      <c r="T49" s="293"/>
      <c r="U49" s="293"/>
      <c r="V49" s="293"/>
      <c r="W49" s="293"/>
      <c r="X49" s="318"/>
      <c r="Y49" s="38"/>
      <c r="Z49" s="38"/>
      <c r="AA49" s="31" t="s">
        <v>33</v>
      </c>
      <c r="AB49" s="293"/>
      <c r="AC49" s="294"/>
      <c r="AD49" s="294"/>
      <c r="AE49" s="294"/>
      <c r="AF49" s="294"/>
      <c r="AG49" s="294"/>
      <c r="AH49" s="295"/>
    </row>
    <row r="50" spans="1:34" s="37" customFormat="1" x14ac:dyDescent="0.25"/>
  </sheetData>
  <sheetProtection sheet="1" objects="1" scenarios="1" selectLockedCells="1"/>
  <mergeCells count="187">
    <mergeCell ref="XET7:XEU7"/>
    <mergeCell ref="XET8:XEU8"/>
    <mergeCell ref="F12:F18"/>
    <mergeCell ref="H12:H18"/>
    <mergeCell ref="J14:J18"/>
    <mergeCell ref="AA14:AA18"/>
    <mergeCell ref="P12:P18"/>
    <mergeCell ref="U12:U18"/>
    <mergeCell ref="Q12:Q18"/>
    <mergeCell ref="R12:R18"/>
    <mergeCell ref="S12:S18"/>
    <mergeCell ref="T12:T18"/>
    <mergeCell ref="AA12:AA13"/>
    <mergeCell ref="Z12:Z18"/>
    <mergeCell ref="W12:W18"/>
    <mergeCell ref="Y12:Y18"/>
    <mergeCell ref="AB10:AD10"/>
    <mergeCell ref="L10:L11"/>
    <mergeCell ref="V12:V18"/>
    <mergeCell ref="M10:M11"/>
    <mergeCell ref="G12:G18"/>
    <mergeCell ref="X12:X18"/>
    <mergeCell ref="V10:AA10"/>
    <mergeCell ref="O12:O18"/>
    <mergeCell ref="L9:AD9"/>
    <mergeCell ref="A43:B43"/>
    <mergeCell ref="A44:B44"/>
    <mergeCell ref="A8:D8"/>
    <mergeCell ref="A9:A11"/>
    <mergeCell ref="B9:B11"/>
    <mergeCell ref="C9:C11"/>
    <mergeCell ref="D9:D11"/>
    <mergeCell ref="A40:AH40"/>
    <mergeCell ref="E12:E18"/>
    <mergeCell ref="J12:J13"/>
    <mergeCell ref="E10:J10"/>
    <mergeCell ref="A19:A25"/>
    <mergeCell ref="B19:B25"/>
    <mergeCell ref="E19:E25"/>
    <mergeCell ref="F19:F25"/>
    <mergeCell ref="I19:I25"/>
    <mergeCell ref="J19:J20"/>
    <mergeCell ref="K19:K25"/>
    <mergeCell ref="J21:J25"/>
    <mergeCell ref="A41:B41"/>
    <mergeCell ref="C41:AB41"/>
    <mergeCell ref="AC41:AE41"/>
    <mergeCell ref="AF41:AH41"/>
    <mergeCell ref="AB48:AH48"/>
    <mergeCell ref="AB49:AH49"/>
    <mergeCell ref="M47:X47"/>
    <mergeCell ref="L46:O46"/>
    <mergeCell ref="U46:X46"/>
    <mergeCell ref="M48:X48"/>
    <mergeCell ref="C43:AB43"/>
    <mergeCell ref="AC43:AE43"/>
    <mergeCell ref="AF43:AH43"/>
    <mergeCell ref="C44:AB44"/>
    <mergeCell ref="AC44:AE44"/>
    <mergeCell ref="AF44:AH44"/>
    <mergeCell ref="F48:K48"/>
    <mergeCell ref="B48:D48"/>
    <mergeCell ref="M49:X49"/>
    <mergeCell ref="F49:K49"/>
    <mergeCell ref="A46:D46"/>
    <mergeCell ref="B47:D47"/>
    <mergeCell ref="B49:D49"/>
    <mergeCell ref="A7:D7"/>
    <mergeCell ref="A45:AH45"/>
    <mergeCell ref="AA46:AH46"/>
    <mergeCell ref="E46:K46"/>
    <mergeCell ref="AB47:AH47"/>
    <mergeCell ref="F47:K47"/>
    <mergeCell ref="AE8:AE11"/>
    <mergeCell ref="AF8:AH10"/>
    <mergeCell ref="AB12:AB18"/>
    <mergeCell ref="AC12:AC18"/>
    <mergeCell ref="AD12:AD18"/>
    <mergeCell ref="AE12:AE18"/>
    <mergeCell ref="AF12:AF18"/>
    <mergeCell ref="AG12:AG18"/>
    <mergeCell ref="AH12:AH18"/>
    <mergeCell ref="I12:I18"/>
    <mergeCell ref="E8:AD8"/>
    <mergeCell ref="U10:U11"/>
    <mergeCell ref="C19:C25"/>
    <mergeCell ref="D19:D25"/>
    <mergeCell ref="E9:J9"/>
    <mergeCell ref="K12:K18"/>
    <mergeCell ref="D12:D18"/>
    <mergeCell ref="A12:A18"/>
    <mergeCell ref="A42:B42"/>
    <mergeCell ref="C42:AB42"/>
    <mergeCell ref="AC42:AE42"/>
    <mergeCell ref="AF42:AH42"/>
    <mergeCell ref="T19:T25"/>
    <mergeCell ref="U19:U25"/>
    <mergeCell ref="V19:V25"/>
    <mergeCell ref="W19:W25"/>
    <mergeCell ref="X19:X25"/>
    <mergeCell ref="O19:O25"/>
    <mergeCell ref="P19:P25"/>
    <mergeCell ref="Q19:Q25"/>
    <mergeCell ref="R19:R25"/>
    <mergeCell ref="S19:S25"/>
    <mergeCell ref="AD19:AD25"/>
    <mergeCell ref="AE19:AE25"/>
    <mergeCell ref="AF19:AF25"/>
    <mergeCell ref="AG19:AG25"/>
    <mergeCell ref="AH19:AH25"/>
    <mergeCell ref="Y19:Y25"/>
    <mergeCell ref="Z19:Z25"/>
    <mergeCell ref="AA19:AA20"/>
    <mergeCell ref="AB19:AB25"/>
    <mergeCell ref="AC19:AC25"/>
    <mergeCell ref="AA21:AA25"/>
    <mergeCell ref="AF26:AF32"/>
    <mergeCell ref="AG26:AG32"/>
    <mergeCell ref="AH26:AH32"/>
    <mergeCell ref="J28:J32"/>
    <mergeCell ref="AA28:AA32"/>
    <mergeCell ref="AA26:AA27"/>
    <mergeCell ref="AB26:AB32"/>
    <mergeCell ref="AC26:AC32"/>
    <mergeCell ref="AD26:AD32"/>
    <mergeCell ref="AE26:AE32"/>
    <mergeCell ref="V26:V32"/>
    <mergeCell ref="W26:W32"/>
    <mergeCell ref="X26:X32"/>
    <mergeCell ref="Y26:Y32"/>
    <mergeCell ref="Z26:Z32"/>
    <mergeCell ref="Q26:Q32"/>
    <mergeCell ref="R26:R32"/>
    <mergeCell ref="S26:S32"/>
    <mergeCell ref="T26:T32"/>
    <mergeCell ref="U26:U32"/>
    <mergeCell ref="J26:J27"/>
    <mergeCell ref="K9:K11"/>
    <mergeCell ref="A33:A39"/>
    <mergeCell ref="B33:B39"/>
    <mergeCell ref="C33:C39"/>
    <mergeCell ref="D33:D39"/>
    <mergeCell ref="E33:E39"/>
    <mergeCell ref="F33:F39"/>
    <mergeCell ref="G33:G39"/>
    <mergeCell ref="H33:H39"/>
    <mergeCell ref="I33:I39"/>
    <mergeCell ref="J33:J34"/>
    <mergeCell ref="K33:K39"/>
    <mergeCell ref="J35:J39"/>
    <mergeCell ref="A26:A32"/>
    <mergeCell ref="B26:B32"/>
    <mergeCell ref="C26:C32"/>
    <mergeCell ref="D26:D32"/>
    <mergeCell ref="E26:E32"/>
    <mergeCell ref="F26:F32"/>
    <mergeCell ref="G26:G32"/>
    <mergeCell ref="H26:H32"/>
    <mergeCell ref="B12:B18"/>
    <mergeCell ref="C12:C18"/>
    <mergeCell ref="I26:I32"/>
    <mergeCell ref="G19:G25"/>
    <mergeCell ref="H19:H25"/>
    <mergeCell ref="T33:T39"/>
    <mergeCell ref="U33:U39"/>
    <mergeCell ref="V33:V39"/>
    <mergeCell ref="W33:W39"/>
    <mergeCell ref="X33:X39"/>
    <mergeCell ref="O33:O39"/>
    <mergeCell ref="P33:P39"/>
    <mergeCell ref="Q33:Q39"/>
    <mergeCell ref="R33:R39"/>
    <mergeCell ref="S33:S39"/>
    <mergeCell ref="K26:K32"/>
    <mergeCell ref="O26:O32"/>
    <mergeCell ref="P26:P32"/>
    <mergeCell ref="AD33:AD39"/>
    <mergeCell ref="AE33:AE39"/>
    <mergeCell ref="AF33:AF39"/>
    <mergeCell ref="AG33:AG39"/>
    <mergeCell ref="AH33:AH39"/>
    <mergeCell ref="Y33:Y39"/>
    <mergeCell ref="Z33:Z39"/>
    <mergeCell ref="AA33:AA34"/>
    <mergeCell ref="AB33:AB39"/>
    <mergeCell ref="AC33:AC39"/>
    <mergeCell ref="AA35:AA39"/>
  </mergeCells>
  <conditionalFormatting sqref="J12:J18">
    <cfRule type="expression" dxfId="583" priority="113">
      <formula>$J$14="BAJA"</formula>
    </cfRule>
    <cfRule type="expression" dxfId="582" priority="114">
      <formula>$J$14="MODERADA"</formula>
    </cfRule>
    <cfRule type="expression" dxfId="581" priority="115">
      <formula>$J$14="ALTA"</formula>
    </cfRule>
    <cfRule type="expression" dxfId="580" priority="116">
      <formula>$J$14="EXTREMA"</formula>
    </cfRule>
  </conditionalFormatting>
  <conditionalFormatting sqref="AA12:AA18">
    <cfRule type="expression" dxfId="579" priority="117">
      <formula>$AA$14="MODERADA"</formula>
    </cfRule>
    <cfRule type="expression" dxfId="578" priority="118">
      <formula>$AA$14="EXTREMA"</formula>
    </cfRule>
    <cfRule type="expression" dxfId="577" priority="119">
      <formula>$AA$14="ALTA"</formula>
    </cfRule>
    <cfRule type="expression" dxfId="576" priority="120">
      <formula>$AA$14="BAJA"</formula>
    </cfRule>
  </conditionalFormatting>
  <conditionalFormatting sqref="AA19:AA25">
    <cfRule type="expression" dxfId="575" priority="21">
      <formula>$AA$21="MODERADA"</formula>
    </cfRule>
    <cfRule type="expression" dxfId="574" priority="22">
      <formula>$AA$21="EXTREMA"</formula>
    </cfRule>
    <cfRule type="expression" dxfId="573" priority="23">
      <formula>$AA$21="ALTA"</formula>
    </cfRule>
    <cfRule type="expression" dxfId="572" priority="24">
      <formula>$AA$21="BAJA"</formula>
    </cfRule>
  </conditionalFormatting>
  <conditionalFormatting sqref="J19 J21">
    <cfRule type="expression" dxfId="571" priority="17">
      <formula>$J$21="BAJA"</formula>
    </cfRule>
    <cfRule type="expression" dxfId="570" priority="18">
      <formula>$J$21="MODERADA"</formula>
    </cfRule>
    <cfRule type="expression" dxfId="569" priority="19">
      <formula>$J$21="ALTA"</formula>
    </cfRule>
    <cfRule type="expression" dxfId="568" priority="20">
      <formula>$J$21="EXTREMA"</formula>
    </cfRule>
  </conditionalFormatting>
  <conditionalFormatting sqref="AA26:AA32">
    <cfRule type="expression" dxfId="567" priority="13">
      <formula>$AA$14="MODERADA"</formula>
    </cfRule>
    <cfRule type="expression" dxfId="566" priority="14">
      <formula>$AA$14="EXTREMA"</formula>
    </cfRule>
    <cfRule type="expression" dxfId="565" priority="15">
      <formula>$AA$14="ALTA"</formula>
    </cfRule>
    <cfRule type="expression" dxfId="564" priority="16">
      <formula>$AA$14="BAJA"</formula>
    </cfRule>
  </conditionalFormatting>
  <conditionalFormatting sqref="J26 J28">
    <cfRule type="expression" dxfId="563" priority="9">
      <formula>$J$28="BAJA"</formula>
    </cfRule>
    <cfRule type="expression" dxfId="562" priority="10">
      <formula>$J$28="MODERADA"</formula>
    </cfRule>
    <cfRule type="expression" dxfId="561" priority="11">
      <formula>$J$28="ALTA"</formula>
    </cfRule>
    <cfRule type="expression" dxfId="560" priority="12">
      <formula>$J$28="EXTREMA"</formula>
    </cfRule>
  </conditionalFormatting>
  <conditionalFormatting sqref="AA33:AA39">
    <cfRule type="expression" dxfId="559" priority="5">
      <formula>$AA$35="MODERADA"</formula>
    </cfRule>
    <cfRule type="expression" dxfId="558" priority="6">
      <formula>$AA$35="EXTREMA"</formula>
    </cfRule>
    <cfRule type="expression" dxfId="557" priority="7">
      <formula>$AA$35="ALTA"</formula>
    </cfRule>
    <cfRule type="expression" dxfId="556" priority="8">
      <formula>$AA$35="BAJA"</formula>
    </cfRule>
  </conditionalFormatting>
  <conditionalFormatting sqref="J33 J35">
    <cfRule type="expression" dxfId="555" priority="1">
      <formula>$J$35="BAJA"</formula>
    </cfRule>
    <cfRule type="expression" dxfId="554" priority="2">
      <formula>$J$35="MODERADA"</formula>
    </cfRule>
    <cfRule type="expression" dxfId="553" priority="3">
      <formula>$J$35="ALTA"</formula>
    </cfRule>
    <cfRule type="expression" dxfId="552" priority="4">
      <formula>$J$35="EXTREMA"</formula>
    </cfRule>
  </conditionalFormatting>
  <dataValidations count="4">
    <dataValidation type="list" allowBlank="1" showInputMessage="1" showErrorMessage="1" sqref="E12:E39">
      <formula1>$XET$2:$XET$6</formula1>
    </dataValidation>
    <dataValidation type="list" allowBlank="1" showInputMessage="1" showErrorMessage="1" sqref="G12:G39">
      <formula1>$XET$9:$XEV$9</formula1>
    </dataValidation>
    <dataValidation type="list" allowBlank="1" showInputMessage="1" showErrorMessage="1" sqref="M12:M39">
      <formula1>$XET$11:$XEU$11</formula1>
    </dataValidation>
    <dataValidation type="list" allowBlank="1" showInputMessage="1" showErrorMessage="1" sqref="U12:U39">
      <formula1>$XEV$11:$XFD$11</formula1>
    </dataValidation>
  </dataValidations>
  <printOptions horizontalCentered="1"/>
  <pageMargins left="0.31496062992125984" right="0.15748031496062992" top="0.39370078740157483" bottom="0.51" header="0.31496062992125984" footer="0.31496062992125984"/>
  <pageSetup paperSize="5" scale="4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5"/>
  <sheetViews>
    <sheetView topLeftCell="A13" workbookViewId="0">
      <selection activeCell="D17" sqref="D17:D23"/>
    </sheetView>
  </sheetViews>
  <sheetFormatPr baseColWidth="10" defaultRowHeight="12.75" x14ac:dyDescent="0.2"/>
  <cols>
    <col min="1" max="2" width="22.5703125" style="40" customWidth="1"/>
    <col min="3" max="3" width="29.42578125" style="40" customWidth="1"/>
    <col min="4" max="4" width="17.28515625" style="46" customWidth="1"/>
    <col min="5" max="5" width="16.140625" style="40" customWidth="1"/>
    <col min="6" max="6" width="28.710937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37.4257812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4" width="33" style="40" customWidth="1"/>
    <col min="25" max="25" width="21.7109375" style="40" customWidth="1"/>
    <col min="26" max="26" width="50.140625" style="40" customWidth="1"/>
    <col min="27" max="27" width="41.140625" style="40" customWidth="1"/>
    <col min="28" max="28" width="15.85546875" style="40" customWidth="1"/>
    <col min="29" max="29" width="49.5703125" style="40" customWidth="1"/>
    <col min="30" max="30" width="22.85546875" style="40" customWidth="1"/>
    <col min="31" max="31" width="29.42578125" style="40" customWidth="1"/>
    <col min="32" max="16384" width="11.42578125" style="40"/>
  </cols>
  <sheetData>
    <row r="1" spans="1:37" s="58" customFormat="1" ht="21.75" customHeight="1" x14ac:dyDescent="0.25">
      <c r="A1" s="477"/>
      <c r="B1" s="479" t="s">
        <v>83</v>
      </c>
      <c r="C1" s="480"/>
      <c r="D1" s="480"/>
      <c r="E1" s="481"/>
      <c r="F1" s="479" t="s">
        <v>85</v>
      </c>
      <c r="G1" s="480"/>
      <c r="H1" s="480"/>
      <c r="I1" s="480"/>
      <c r="J1" s="480"/>
      <c r="K1" s="480"/>
      <c r="L1" s="480"/>
      <c r="M1" s="480"/>
      <c r="N1" s="480"/>
      <c r="O1" s="480"/>
      <c r="P1" s="480"/>
      <c r="Q1" s="480"/>
      <c r="R1" s="480"/>
      <c r="S1" s="480"/>
      <c r="T1" s="480"/>
      <c r="U1" s="480"/>
      <c r="V1" s="480"/>
      <c r="W1" s="480"/>
      <c r="X1" s="480"/>
      <c r="Y1" s="480"/>
      <c r="Z1" s="480"/>
      <c r="AA1" s="480"/>
      <c r="AB1" s="481"/>
      <c r="AC1" s="78" t="s">
        <v>86</v>
      </c>
      <c r="AD1" s="381" t="s">
        <v>96</v>
      </c>
      <c r="AE1" s="383"/>
      <c r="AI1" s="58" t="s">
        <v>61</v>
      </c>
      <c r="AJ1" s="58" t="s">
        <v>9</v>
      </c>
      <c r="AK1" s="58" t="s">
        <v>8</v>
      </c>
    </row>
    <row r="2" spans="1:37" s="58" customFormat="1" ht="21.75" customHeight="1" x14ac:dyDescent="0.25">
      <c r="A2" s="478"/>
      <c r="B2" s="482"/>
      <c r="C2" s="483"/>
      <c r="D2" s="483"/>
      <c r="E2" s="484"/>
      <c r="F2" s="482"/>
      <c r="G2" s="483"/>
      <c r="H2" s="483"/>
      <c r="I2" s="483"/>
      <c r="J2" s="483"/>
      <c r="K2" s="483"/>
      <c r="L2" s="483"/>
      <c r="M2" s="483"/>
      <c r="N2" s="483"/>
      <c r="O2" s="483"/>
      <c r="P2" s="483"/>
      <c r="Q2" s="483"/>
      <c r="R2" s="483"/>
      <c r="S2" s="483"/>
      <c r="T2" s="483"/>
      <c r="U2" s="483"/>
      <c r="V2" s="483"/>
      <c r="W2" s="483"/>
      <c r="X2" s="483"/>
      <c r="Y2" s="483"/>
      <c r="Z2" s="483"/>
      <c r="AA2" s="483"/>
      <c r="AB2" s="484"/>
      <c r="AC2" s="59" t="s">
        <v>88</v>
      </c>
      <c r="AD2" s="485" t="s">
        <v>97</v>
      </c>
      <c r="AE2" s="486"/>
      <c r="AH2" s="58" t="s">
        <v>11</v>
      </c>
      <c r="AI2" s="58" t="s">
        <v>63</v>
      </c>
      <c r="AJ2" s="58" t="s">
        <v>62</v>
      </c>
      <c r="AK2" s="58" t="s">
        <v>13</v>
      </c>
    </row>
    <row r="3" spans="1:37" s="58" customFormat="1" ht="21.75" customHeight="1" x14ac:dyDescent="0.25">
      <c r="A3" s="478"/>
      <c r="B3" s="479" t="s">
        <v>84</v>
      </c>
      <c r="C3" s="480"/>
      <c r="D3" s="480"/>
      <c r="E3" s="481"/>
      <c r="F3" s="479" t="s">
        <v>92</v>
      </c>
      <c r="G3" s="480"/>
      <c r="H3" s="480"/>
      <c r="I3" s="480"/>
      <c r="J3" s="480"/>
      <c r="K3" s="480"/>
      <c r="L3" s="480"/>
      <c r="M3" s="480"/>
      <c r="N3" s="480"/>
      <c r="O3" s="480"/>
      <c r="P3" s="480"/>
      <c r="Q3" s="480"/>
      <c r="R3" s="480"/>
      <c r="S3" s="480"/>
      <c r="T3" s="480"/>
      <c r="U3" s="480"/>
      <c r="V3" s="480"/>
      <c r="W3" s="480"/>
      <c r="X3" s="480"/>
      <c r="Y3" s="480"/>
      <c r="Z3" s="480"/>
      <c r="AA3" s="480"/>
      <c r="AB3" s="481"/>
      <c r="AC3" s="78" t="s">
        <v>87</v>
      </c>
      <c r="AD3" s="381"/>
      <c r="AE3" s="383"/>
      <c r="AH3" s="58" t="s">
        <v>12</v>
      </c>
      <c r="AI3" s="58" t="s">
        <v>65</v>
      </c>
      <c r="AJ3" s="58" t="s">
        <v>64</v>
      </c>
      <c r="AK3" s="58" t="s">
        <v>14</v>
      </c>
    </row>
    <row r="4" spans="1:37" s="58" customFormat="1" ht="21.75" customHeight="1" x14ac:dyDescent="0.25">
      <c r="A4" s="478"/>
      <c r="B4" s="482"/>
      <c r="C4" s="483"/>
      <c r="D4" s="483"/>
      <c r="E4" s="484"/>
      <c r="F4" s="482"/>
      <c r="G4" s="483"/>
      <c r="H4" s="483"/>
      <c r="I4" s="483"/>
      <c r="J4" s="483"/>
      <c r="K4" s="483"/>
      <c r="L4" s="483"/>
      <c r="M4" s="483"/>
      <c r="N4" s="483"/>
      <c r="O4" s="483"/>
      <c r="P4" s="483"/>
      <c r="Q4" s="483"/>
      <c r="R4" s="483"/>
      <c r="S4" s="483"/>
      <c r="T4" s="483"/>
      <c r="U4" s="483"/>
      <c r="V4" s="483"/>
      <c r="W4" s="483"/>
      <c r="X4" s="483"/>
      <c r="Y4" s="483"/>
      <c r="Z4" s="483"/>
      <c r="AA4" s="483"/>
      <c r="AB4" s="484"/>
      <c r="AC4" s="78" t="s">
        <v>89</v>
      </c>
      <c r="AD4" s="487">
        <v>43465</v>
      </c>
      <c r="AE4" s="1030"/>
      <c r="AI4" s="58" t="s">
        <v>67</v>
      </c>
      <c r="AJ4" s="58" t="s">
        <v>66</v>
      </c>
      <c r="AK4" s="58" t="s">
        <v>15</v>
      </c>
    </row>
    <row r="5" spans="1:37" ht="24.75" customHeight="1" thickBot="1" x14ac:dyDescent="0.25">
      <c r="A5" s="1017" t="s">
        <v>72</v>
      </c>
      <c r="B5" s="1018"/>
      <c r="C5" s="1019">
        <v>43585</v>
      </c>
      <c r="D5" s="1020"/>
      <c r="E5" s="1020"/>
      <c r="F5" s="1021"/>
      <c r="G5" s="1022"/>
      <c r="H5" s="1023"/>
      <c r="I5" s="1023"/>
      <c r="J5" s="1023"/>
      <c r="K5" s="1023"/>
      <c r="L5" s="1024"/>
      <c r="M5" s="125" t="s">
        <v>79</v>
      </c>
      <c r="N5" s="1025" t="s">
        <v>75</v>
      </c>
      <c r="O5" s="1026"/>
      <c r="P5" s="1026"/>
      <c r="Q5" s="1026"/>
      <c r="R5" s="1027"/>
      <c r="S5" s="126"/>
      <c r="T5" s="126"/>
      <c r="U5" s="127"/>
      <c r="V5" s="1025" t="s">
        <v>90</v>
      </c>
      <c r="W5" s="1027"/>
      <c r="X5" s="128"/>
      <c r="Y5" s="81" t="s">
        <v>76</v>
      </c>
      <c r="Z5" s="128"/>
      <c r="AA5" s="81" t="s">
        <v>77</v>
      </c>
      <c r="AB5" s="128" t="s">
        <v>98</v>
      </c>
      <c r="AC5" s="129" t="s">
        <v>78</v>
      </c>
      <c r="AD5" s="1028"/>
      <c r="AE5" s="1029"/>
      <c r="AI5" s="40" t="s">
        <v>70</v>
      </c>
      <c r="AJ5" s="58" t="s">
        <v>68</v>
      </c>
    </row>
    <row r="6" spans="1:37" x14ac:dyDescent="0.2">
      <c r="A6" s="1003" t="s">
        <v>52</v>
      </c>
      <c r="B6" s="1004"/>
      <c r="C6" s="1004"/>
      <c r="D6" s="1004"/>
      <c r="E6" s="1004"/>
      <c r="F6" s="1005"/>
      <c r="G6" s="1006" t="s">
        <v>21</v>
      </c>
      <c r="H6" s="1007"/>
      <c r="I6" s="1007"/>
      <c r="J6" s="1007"/>
      <c r="K6" s="1007"/>
      <c r="L6" s="1007"/>
      <c r="M6" s="1007"/>
      <c r="N6" s="1007"/>
      <c r="O6" s="1007"/>
      <c r="P6" s="1007"/>
      <c r="Q6" s="1007"/>
      <c r="R6" s="1007"/>
      <c r="S6" s="1007"/>
      <c r="T6" s="1007"/>
      <c r="U6" s="1007"/>
      <c r="V6" s="1007"/>
      <c r="W6" s="1007"/>
      <c r="X6" s="1007"/>
      <c r="Y6" s="1007"/>
      <c r="Z6" s="1007"/>
      <c r="AA6" s="1007"/>
      <c r="AB6" s="1008" t="s">
        <v>27</v>
      </c>
      <c r="AC6" s="1010" t="s">
        <v>38</v>
      </c>
      <c r="AD6" s="1011"/>
      <c r="AE6" s="1012"/>
      <c r="AJ6" s="58" t="s">
        <v>69</v>
      </c>
    </row>
    <row r="7" spans="1:37" s="47" customFormat="1" ht="14.25" customHeight="1" x14ac:dyDescent="0.2">
      <c r="A7" s="1015" t="s">
        <v>58</v>
      </c>
      <c r="B7" s="463" t="s">
        <v>60</v>
      </c>
      <c r="C7" s="463" t="s">
        <v>40</v>
      </c>
      <c r="D7" s="463" t="s">
        <v>61</v>
      </c>
      <c r="E7" s="463" t="s">
        <v>41</v>
      </c>
      <c r="F7" s="467" t="s">
        <v>42</v>
      </c>
      <c r="G7" s="988" t="s">
        <v>74</v>
      </c>
      <c r="H7" s="989"/>
      <c r="I7" s="989"/>
      <c r="J7" s="989"/>
      <c r="K7" s="990"/>
      <c r="L7" s="431" t="s">
        <v>25</v>
      </c>
      <c r="M7" s="991" t="s">
        <v>24</v>
      </c>
      <c r="N7" s="992"/>
      <c r="O7" s="992"/>
      <c r="P7" s="992"/>
      <c r="Q7" s="992"/>
      <c r="R7" s="992"/>
      <c r="S7" s="992"/>
      <c r="T7" s="992"/>
      <c r="U7" s="992"/>
      <c r="V7" s="992"/>
      <c r="W7" s="992"/>
      <c r="X7" s="992"/>
      <c r="Y7" s="992"/>
      <c r="Z7" s="992"/>
      <c r="AA7" s="992"/>
      <c r="AB7" s="1009"/>
      <c r="AC7" s="456"/>
      <c r="AD7" s="457"/>
      <c r="AE7" s="1013"/>
    </row>
    <row r="8" spans="1:37" s="47" customFormat="1" ht="20.25" customHeight="1" x14ac:dyDescent="0.2">
      <c r="A8" s="1015"/>
      <c r="B8" s="464"/>
      <c r="C8" s="464"/>
      <c r="D8" s="464"/>
      <c r="E8" s="464"/>
      <c r="F8" s="643"/>
      <c r="G8" s="988" t="s">
        <v>43</v>
      </c>
      <c r="H8" s="989"/>
      <c r="I8" s="989"/>
      <c r="J8" s="989"/>
      <c r="K8" s="990"/>
      <c r="L8" s="432"/>
      <c r="M8" s="993" t="s">
        <v>54</v>
      </c>
      <c r="N8" s="993" t="s">
        <v>23</v>
      </c>
      <c r="O8" s="66"/>
      <c r="P8" s="67"/>
      <c r="Q8" s="67"/>
      <c r="R8" s="995" t="s">
        <v>45</v>
      </c>
      <c r="S8" s="48"/>
      <c r="T8" s="48"/>
      <c r="U8" s="997" t="s">
        <v>44</v>
      </c>
      <c r="V8" s="998"/>
      <c r="W8" s="999"/>
      <c r="X8" s="443" t="s">
        <v>59</v>
      </c>
      <c r="Y8" s="1001" t="s">
        <v>49</v>
      </c>
      <c r="Z8" s="1002"/>
      <c r="AA8" s="1002"/>
      <c r="AB8" s="1009"/>
      <c r="AC8" s="459"/>
      <c r="AD8" s="460"/>
      <c r="AE8" s="1014"/>
    </row>
    <row r="9" spans="1:37" s="47" customFormat="1" ht="47.25" customHeight="1" thickBot="1" x14ac:dyDescent="0.25">
      <c r="A9" s="1016"/>
      <c r="B9" s="464"/>
      <c r="C9" s="464"/>
      <c r="D9" s="464"/>
      <c r="E9" s="464"/>
      <c r="F9" s="643"/>
      <c r="G9" s="69" t="s">
        <v>8</v>
      </c>
      <c r="H9" s="130" t="s">
        <v>80</v>
      </c>
      <c r="I9" s="69" t="s">
        <v>9</v>
      </c>
      <c r="J9" s="130" t="s">
        <v>81</v>
      </c>
      <c r="K9" s="82" t="s">
        <v>10</v>
      </c>
      <c r="L9" s="432"/>
      <c r="M9" s="994"/>
      <c r="N9" s="994"/>
      <c r="O9" s="131"/>
      <c r="P9" s="131"/>
      <c r="Q9" s="131"/>
      <c r="R9" s="996"/>
      <c r="S9" s="132"/>
      <c r="T9" s="132"/>
      <c r="U9" s="133" t="s">
        <v>8</v>
      </c>
      <c r="V9" s="134" t="s">
        <v>9</v>
      </c>
      <c r="W9" s="133" t="s">
        <v>10</v>
      </c>
      <c r="X9" s="1000"/>
      <c r="Y9" s="80" t="s">
        <v>93</v>
      </c>
      <c r="Z9" s="135" t="s">
        <v>47</v>
      </c>
      <c r="AA9" s="136" t="s">
        <v>48</v>
      </c>
      <c r="AB9" s="1009"/>
      <c r="AC9" s="137" t="s">
        <v>47</v>
      </c>
      <c r="AD9" s="137" t="s">
        <v>50</v>
      </c>
      <c r="AE9" s="138" t="s">
        <v>51</v>
      </c>
    </row>
    <row r="10" spans="1:37" ht="66.75" customHeight="1" x14ac:dyDescent="0.2">
      <c r="A10" s="982" t="s">
        <v>463</v>
      </c>
      <c r="B10" s="985" t="s">
        <v>464</v>
      </c>
      <c r="C10" s="986" t="s">
        <v>465</v>
      </c>
      <c r="D10" s="987" t="s">
        <v>67</v>
      </c>
      <c r="E10" s="970" t="s">
        <v>466</v>
      </c>
      <c r="F10" s="970" t="s">
        <v>467</v>
      </c>
      <c r="G10" s="978" t="s">
        <v>15</v>
      </c>
      <c r="H10" s="979" t="str">
        <f>IF(G10="(1) RARA VEZ","1", IF(G10="(2) IMPROBABLE","2",IF(G10="(3) POSIBLE","3",IF(G10="(4) PROBABLE","4",IF(G10="(5) CASI SEGURO","5","")))))</f>
        <v>3</v>
      </c>
      <c r="I10" s="980" t="s">
        <v>66</v>
      </c>
      <c r="J10" s="981" t="str">
        <f>IF(I10="(1) INSIGNIFICANTE","1",IF(I10="(2) MENOR","2",IF(I10="(3) MODERADO","3",IF(I10="(4) MAYOR","4",IF(I10="(5) CATASTRÓFICO","5","")))))</f>
        <v>3</v>
      </c>
      <c r="K10" s="969">
        <f>+H10*J10</f>
        <v>9</v>
      </c>
      <c r="L10" s="970" t="s">
        <v>468</v>
      </c>
      <c r="M10" s="139" t="s">
        <v>6</v>
      </c>
      <c r="N10" s="140" t="s">
        <v>11</v>
      </c>
      <c r="O10" s="141">
        <f>IF(N10="SÍ",15,"0")</f>
        <v>15</v>
      </c>
      <c r="P10" s="972">
        <f>SUM(O10:O16)</f>
        <v>45</v>
      </c>
      <c r="Q10" s="973">
        <f>IF(AND(P10&gt;=0,P10&lt;=50),0,IF(AND(P10&gt;50,P10&lt;=75),1,IF(AND(P10&gt;75,P10&lt;=100),2,"REVISAR")))</f>
        <v>0</v>
      </c>
      <c r="R10" s="974" t="s">
        <v>9</v>
      </c>
      <c r="S10" s="975">
        <f>IF(R10="PROBABILIDAD",H10-Q10,J10-Q10)</f>
        <v>3</v>
      </c>
      <c r="T10" s="976">
        <f>IF($S10&lt;=0,1,$S10)</f>
        <v>3</v>
      </c>
      <c r="U10" s="977" t="str">
        <f>IF(AND($R10="PROBABILIDAD",$T10=1),$AK$2,IF(AND(R10="PROBABILIDAD",$T10=2),$AK$3,IF(AND($R10="PROBABILIDAD",$T10=3),$AK$4,IF(AND($R10="PROBABILIDAD",$T10=4),#REF!,IF(AND($R10="PROBABILIDAD",$T10=5),#REF!,$G10)))))</f>
        <v>(3) POSIBLE</v>
      </c>
      <c r="V10" s="968" t="str">
        <f>IF(AND($R10="IMPACTO",$T10=1),$AJ$2,IF(AND(R10="IMPACTO",$T10=2),$AJ$3,IF(AND($R10="IMPACTO",$T10=3),$AJ$4,IF(AND($R10="IMPACTO",$T10=4),$AJ$5,IF(AND($R10="IMPACTO",$T10=5),$AJ$6,I10)))))</f>
        <v>(3) MODERADO</v>
      </c>
      <c r="W10" s="969">
        <f>IF(R10="PROBABILIDAD",T10*J10,T10*H10)</f>
        <v>9</v>
      </c>
      <c r="X10" s="970" t="s">
        <v>469</v>
      </c>
      <c r="Y10" s="970" t="s">
        <v>470</v>
      </c>
      <c r="Z10" s="970" t="s">
        <v>471</v>
      </c>
      <c r="AA10" s="971" t="s">
        <v>472</v>
      </c>
      <c r="AB10" s="962">
        <v>43646</v>
      </c>
      <c r="AC10" s="963" t="s">
        <v>473</v>
      </c>
      <c r="AD10" s="964" t="s">
        <v>474</v>
      </c>
      <c r="AE10" s="967" t="s">
        <v>475</v>
      </c>
    </row>
    <row r="11" spans="1:37" ht="66.75" customHeight="1" x14ac:dyDescent="0.2">
      <c r="A11" s="983"/>
      <c r="B11" s="925"/>
      <c r="C11" s="957"/>
      <c r="D11" s="928"/>
      <c r="E11" s="894"/>
      <c r="F11" s="894"/>
      <c r="G11" s="843"/>
      <c r="H11" s="416"/>
      <c r="I11" s="913"/>
      <c r="J11" s="915"/>
      <c r="K11" s="397"/>
      <c r="L11" s="894"/>
      <c r="M11" s="142" t="s">
        <v>7</v>
      </c>
      <c r="N11" s="143" t="s">
        <v>11</v>
      </c>
      <c r="O11" s="42">
        <f>IF(N11="SÍ",5,"0")</f>
        <v>5</v>
      </c>
      <c r="P11" s="897"/>
      <c r="Q11" s="900"/>
      <c r="R11" s="407"/>
      <c r="S11" s="515"/>
      <c r="T11" s="906"/>
      <c r="U11" s="909"/>
      <c r="V11" s="890"/>
      <c r="W11" s="397"/>
      <c r="X11" s="894"/>
      <c r="Y11" s="894"/>
      <c r="Z11" s="894"/>
      <c r="AA11" s="514"/>
      <c r="AB11" s="947"/>
      <c r="AC11" s="950"/>
      <c r="AD11" s="965"/>
      <c r="AE11" s="921"/>
    </row>
    <row r="12" spans="1:37" ht="66.75" customHeight="1" x14ac:dyDescent="0.2">
      <c r="A12" s="983"/>
      <c r="B12" s="925"/>
      <c r="C12" s="957"/>
      <c r="D12" s="928"/>
      <c r="E12" s="894"/>
      <c r="F12" s="894"/>
      <c r="G12" s="843"/>
      <c r="H12" s="416"/>
      <c r="I12" s="913"/>
      <c r="J12" s="915"/>
      <c r="K12" s="393"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894"/>
      <c r="M12" s="144" t="s">
        <v>3</v>
      </c>
      <c r="N12" s="143" t="s">
        <v>12</v>
      </c>
      <c r="O12" s="42" t="str">
        <f>IF(N12="SÍ",15,"0")</f>
        <v>0</v>
      </c>
      <c r="P12" s="897"/>
      <c r="Q12" s="900"/>
      <c r="R12" s="407"/>
      <c r="S12" s="515"/>
      <c r="T12" s="906"/>
      <c r="U12" s="909"/>
      <c r="V12" s="890"/>
      <c r="W12" s="393"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ALTA</v>
      </c>
      <c r="X12" s="894"/>
      <c r="Y12" s="894"/>
      <c r="Z12" s="894"/>
      <c r="AA12" s="514"/>
      <c r="AB12" s="947"/>
      <c r="AC12" s="950"/>
      <c r="AD12" s="965"/>
      <c r="AE12" s="921"/>
    </row>
    <row r="13" spans="1:37" ht="66.75" customHeight="1" x14ac:dyDescent="0.2">
      <c r="A13" s="983"/>
      <c r="B13" s="925"/>
      <c r="C13" s="957"/>
      <c r="D13" s="928"/>
      <c r="E13" s="894"/>
      <c r="F13" s="894"/>
      <c r="G13" s="843"/>
      <c r="H13" s="416"/>
      <c r="I13" s="913"/>
      <c r="J13" s="915"/>
      <c r="K13" s="887"/>
      <c r="L13" s="894"/>
      <c r="M13" s="144" t="s">
        <v>4</v>
      </c>
      <c r="N13" s="143" t="s">
        <v>11</v>
      </c>
      <c r="O13" s="42">
        <f>IF(N13="SÍ",10,"0")</f>
        <v>10</v>
      </c>
      <c r="P13" s="897"/>
      <c r="Q13" s="900"/>
      <c r="R13" s="407"/>
      <c r="S13" s="515"/>
      <c r="T13" s="906"/>
      <c r="U13" s="909"/>
      <c r="V13" s="890"/>
      <c r="W13" s="887"/>
      <c r="X13" s="894"/>
      <c r="Y13" s="894"/>
      <c r="Z13" s="894"/>
      <c r="AA13" s="514"/>
      <c r="AB13" s="947"/>
      <c r="AC13" s="950"/>
      <c r="AD13" s="965"/>
      <c r="AE13" s="921"/>
    </row>
    <row r="14" spans="1:37" ht="66.75" customHeight="1" x14ac:dyDescent="0.2">
      <c r="A14" s="983"/>
      <c r="B14" s="925"/>
      <c r="C14" s="957"/>
      <c r="D14" s="928"/>
      <c r="E14" s="894"/>
      <c r="F14" s="894"/>
      <c r="G14" s="843"/>
      <c r="H14" s="416"/>
      <c r="I14" s="913"/>
      <c r="J14" s="915"/>
      <c r="K14" s="887"/>
      <c r="L14" s="894"/>
      <c r="M14" s="142" t="s">
        <v>36</v>
      </c>
      <c r="N14" s="143" t="s">
        <v>11</v>
      </c>
      <c r="O14" s="42">
        <f>IF(N14="SÍ",15,"0")</f>
        <v>15</v>
      </c>
      <c r="P14" s="897"/>
      <c r="Q14" s="900"/>
      <c r="R14" s="407"/>
      <c r="S14" s="515"/>
      <c r="T14" s="906"/>
      <c r="U14" s="909"/>
      <c r="V14" s="890"/>
      <c r="W14" s="887"/>
      <c r="X14" s="894"/>
      <c r="Y14" s="894"/>
      <c r="Z14" s="894"/>
      <c r="AA14" s="514"/>
      <c r="AB14" s="947"/>
      <c r="AC14" s="950"/>
      <c r="AD14" s="965"/>
      <c r="AE14" s="921"/>
    </row>
    <row r="15" spans="1:37" ht="66.75" customHeight="1" x14ac:dyDescent="0.2">
      <c r="A15" s="983"/>
      <c r="B15" s="925"/>
      <c r="C15" s="957"/>
      <c r="D15" s="928"/>
      <c r="E15" s="894"/>
      <c r="F15" s="894"/>
      <c r="G15" s="843"/>
      <c r="H15" s="416"/>
      <c r="I15" s="913"/>
      <c r="J15" s="915"/>
      <c r="K15" s="887"/>
      <c r="L15" s="894"/>
      <c r="M15" s="142" t="s">
        <v>5</v>
      </c>
      <c r="N15" s="145" t="s">
        <v>190</v>
      </c>
      <c r="O15" s="42" t="str">
        <f>IF(N15="SÍ",10,"0")</f>
        <v>0</v>
      </c>
      <c r="P15" s="897"/>
      <c r="Q15" s="900"/>
      <c r="R15" s="407"/>
      <c r="S15" s="515"/>
      <c r="T15" s="906"/>
      <c r="U15" s="909"/>
      <c r="V15" s="890"/>
      <c r="W15" s="887"/>
      <c r="X15" s="894"/>
      <c r="Y15" s="894"/>
      <c r="Z15" s="894"/>
      <c r="AA15" s="514"/>
      <c r="AB15" s="947"/>
      <c r="AC15" s="950"/>
      <c r="AD15" s="965"/>
      <c r="AE15" s="921"/>
    </row>
    <row r="16" spans="1:37" ht="66.75" customHeight="1" x14ac:dyDescent="0.2">
      <c r="A16" s="983"/>
      <c r="B16" s="940"/>
      <c r="C16" s="958"/>
      <c r="D16" s="941"/>
      <c r="E16" s="930"/>
      <c r="F16" s="930"/>
      <c r="G16" s="942"/>
      <c r="H16" s="417"/>
      <c r="I16" s="938"/>
      <c r="J16" s="915"/>
      <c r="K16" s="923"/>
      <c r="L16" s="930"/>
      <c r="M16" s="146" t="s">
        <v>35</v>
      </c>
      <c r="N16" s="145" t="s">
        <v>12</v>
      </c>
      <c r="O16" s="42" t="str">
        <f>IF(N16="SÍ",30,"0")</f>
        <v>0</v>
      </c>
      <c r="P16" s="939"/>
      <c r="Q16" s="932"/>
      <c r="R16" s="933"/>
      <c r="S16" s="934"/>
      <c r="T16" s="935"/>
      <c r="U16" s="936"/>
      <c r="V16" s="937"/>
      <c r="W16" s="887"/>
      <c r="X16" s="930"/>
      <c r="Y16" s="930"/>
      <c r="Z16" s="930"/>
      <c r="AA16" s="931"/>
      <c r="AB16" s="947"/>
      <c r="AC16" s="951"/>
      <c r="AD16" s="966"/>
      <c r="AE16" s="922"/>
    </row>
    <row r="17" spans="1:34" ht="25.5" x14ac:dyDescent="0.2">
      <c r="A17" s="983"/>
      <c r="B17" s="924" t="s">
        <v>464</v>
      </c>
      <c r="C17" s="956" t="s">
        <v>476</v>
      </c>
      <c r="D17" s="927" t="s">
        <v>67</v>
      </c>
      <c r="E17" s="956" t="s">
        <v>477</v>
      </c>
      <c r="F17" s="956" t="s">
        <v>478</v>
      </c>
      <c r="G17" s="414" t="s">
        <v>14</v>
      </c>
      <c r="H17" s="415" t="str">
        <f>IF(G17="(1) RARA VEZ","1", IF(G17="(2) IMPROBABLE","2",IF(G17="(3) POSIBLE","3",IF(G17="(4) PROBABLE","4",IF(G17="(5) CASI SEGURO","5","")))))</f>
        <v>2</v>
      </c>
      <c r="I17" s="419" t="s">
        <v>64</v>
      </c>
      <c r="J17" s="915" t="str">
        <f>IF(I17="(1) INSIGNIFICANTE","1",IF(I17="(2) MENOR","2",IF(I17="(3) MODERADO","3",IF(I17="(4) MAYOR","4",IF(I17="(5) CATASTRÓFICO","5","")))))</f>
        <v>2</v>
      </c>
      <c r="K17" s="892">
        <f>+H17*J17</f>
        <v>4</v>
      </c>
      <c r="L17" s="959" t="s">
        <v>479</v>
      </c>
      <c r="M17" s="147" t="s">
        <v>6</v>
      </c>
      <c r="N17" s="148" t="s">
        <v>190</v>
      </c>
      <c r="O17" s="76" t="str">
        <f>IF(N17="SÍ",15,"0")</f>
        <v>0</v>
      </c>
      <c r="P17" s="402">
        <f>SUM(O17:O23)</f>
        <v>10</v>
      </c>
      <c r="Q17" s="899">
        <f>IF(AND(P17&gt;=0,P17&lt;=50),0,IF(AND(P17&gt;50,P17&lt;=75),1,IF(AND(P17&gt;75,P17&lt;=100),2,"REVISAR")))</f>
        <v>0</v>
      </c>
      <c r="R17" s="406" t="s">
        <v>9</v>
      </c>
      <c r="S17" s="903">
        <f>IF(R17="PROBABILIDAD",H17-Q17,J17-Q17)</f>
        <v>2</v>
      </c>
      <c r="T17" s="905">
        <f>IF($S17&lt;=0,1,$S17)</f>
        <v>2</v>
      </c>
      <c r="U17" s="908" t="str">
        <f>IF(AND($R17="PROBABILIDAD",$T17=1),$AK$2,IF(AND(R17="PROBABILIDAD",$T17=2),$AK$3,IF(AND($R17="PROBABILIDAD",$T17=3),$AK$4,IF(AND($R17="PROBABILIDAD",$T17=4),#REF!,IF(AND($R17="PROBABILIDAD",$T17=5),#REF!,$G17)))))</f>
        <v>(2) IMPROBABLE</v>
      </c>
      <c r="V17" s="889" t="str">
        <f>IF(AND($R17="IMPACTO",$T17=1),$AJ$2,IF(AND(R17="IMPACTO",$T17=2),$AJ$3,IF(AND($R17="IMPACTO",$T17=3),$AJ$4,IF(AND($R17="IMPACTO",$T17=4),$AJ$5,IF(AND($R17="IMPACTO",$T17=5),$AJ$6,I17)))))</f>
        <v>(2) MENOR</v>
      </c>
      <c r="W17" s="892">
        <f>IF(R17="PROBABILIDAD",T17*J17,T17*H17)</f>
        <v>4</v>
      </c>
      <c r="X17" s="893" t="s">
        <v>480</v>
      </c>
      <c r="Y17" s="893" t="s">
        <v>470</v>
      </c>
      <c r="Z17" s="956" t="s">
        <v>481</v>
      </c>
      <c r="AA17" s="943" t="s">
        <v>482</v>
      </c>
      <c r="AB17" s="946">
        <v>43646</v>
      </c>
      <c r="AC17" s="949" t="s">
        <v>483</v>
      </c>
      <c r="AD17" s="952" t="s">
        <v>474</v>
      </c>
      <c r="AE17" s="884" t="s">
        <v>484</v>
      </c>
    </row>
    <row r="18" spans="1:34" ht="25.5" x14ac:dyDescent="0.2">
      <c r="A18" s="983"/>
      <c r="B18" s="925"/>
      <c r="C18" s="957"/>
      <c r="D18" s="928"/>
      <c r="E18" s="957"/>
      <c r="F18" s="957"/>
      <c r="G18" s="843"/>
      <c r="H18" s="416"/>
      <c r="I18" s="913"/>
      <c r="J18" s="915"/>
      <c r="K18" s="397"/>
      <c r="L18" s="960"/>
      <c r="M18" s="149" t="s">
        <v>7</v>
      </c>
      <c r="N18" s="148" t="s">
        <v>190</v>
      </c>
      <c r="O18" s="42" t="str">
        <f>IF(N18="SÍ",5,"0")</f>
        <v>0</v>
      </c>
      <c r="P18" s="897"/>
      <c r="Q18" s="900"/>
      <c r="R18" s="407"/>
      <c r="S18" s="515"/>
      <c r="T18" s="906"/>
      <c r="U18" s="909"/>
      <c r="V18" s="890"/>
      <c r="W18" s="397"/>
      <c r="X18" s="894"/>
      <c r="Y18" s="894"/>
      <c r="Z18" s="957"/>
      <c r="AA18" s="944"/>
      <c r="AB18" s="947"/>
      <c r="AC18" s="950"/>
      <c r="AD18" s="953"/>
      <c r="AE18" s="885"/>
    </row>
    <row r="19" spans="1:34" x14ac:dyDescent="0.2">
      <c r="A19" s="983"/>
      <c r="B19" s="925"/>
      <c r="C19" s="957"/>
      <c r="D19" s="928"/>
      <c r="E19" s="957"/>
      <c r="F19" s="957"/>
      <c r="G19" s="843"/>
      <c r="H19" s="416"/>
      <c r="I19" s="913"/>
      <c r="J19" s="915"/>
      <c r="K19" s="393"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BAJA</v>
      </c>
      <c r="L19" s="960"/>
      <c r="M19" s="150" t="s">
        <v>3</v>
      </c>
      <c r="N19" s="148" t="s">
        <v>12</v>
      </c>
      <c r="O19" s="42" t="str">
        <f>IF(N19="SÍ",15,"0")</f>
        <v>0</v>
      </c>
      <c r="P19" s="897"/>
      <c r="Q19" s="900"/>
      <c r="R19" s="407"/>
      <c r="S19" s="515"/>
      <c r="T19" s="906"/>
      <c r="U19" s="909"/>
      <c r="V19" s="890"/>
      <c r="W19" s="393"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BAJA</v>
      </c>
      <c r="X19" s="894"/>
      <c r="Y19" s="894"/>
      <c r="Z19" s="957"/>
      <c r="AA19" s="944"/>
      <c r="AB19" s="947"/>
      <c r="AC19" s="950"/>
      <c r="AD19" s="953"/>
      <c r="AE19" s="885"/>
    </row>
    <row r="20" spans="1:34" x14ac:dyDescent="0.2">
      <c r="A20" s="983"/>
      <c r="B20" s="925"/>
      <c r="C20" s="957"/>
      <c r="D20" s="928"/>
      <c r="E20" s="957"/>
      <c r="F20" s="957"/>
      <c r="G20" s="843"/>
      <c r="H20" s="416"/>
      <c r="I20" s="913"/>
      <c r="J20" s="915"/>
      <c r="K20" s="887"/>
      <c r="L20" s="960"/>
      <c r="M20" s="150" t="s">
        <v>4</v>
      </c>
      <c r="N20" s="148" t="s">
        <v>11</v>
      </c>
      <c r="O20" s="42">
        <f>IF(N20="SÍ",10,"0")</f>
        <v>10</v>
      </c>
      <c r="P20" s="897"/>
      <c r="Q20" s="900"/>
      <c r="R20" s="407"/>
      <c r="S20" s="515"/>
      <c r="T20" s="906"/>
      <c r="U20" s="909"/>
      <c r="V20" s="890"/>
      <c r="W20" s="887"/>
      <c r="X20" s="894"/>
      <c r="Y20" s="894"/>
      <c r="Z20" s="957"/>
      <c r="AA20" s="944"/>
      <c r="AB20" s="947"/>
      <c r="AC20" s="950"/>
      <c r="AD20" s="953"/>
      <c r="AE20" s="885"/>
    </row>
    <row r="21" spans="1:34" ht="25.5" x14ac:dyDescent="0.2">
      <c r="A21" s="983"/>
      <c r="B21" s="925"/>
      <c r="C21" s="957"/>
      <c r="D21" s="928"/>
      <c r="E21" s="957"/>
      <c r="F21" s="957"/>
      <c r="G21" s="843"/>
      <c r="H21" s="416"/>
      <c r="I21" s="913"/>
      <c r="J21" s="915"/>
      <c r="K21" s="887"/>
      <c r="L21" s="960"/>
      <c r="M21" s="149" t="s">
        <v>36</v>
      </c>
      <c r="N21" s="148" t="s">
        <v>190</v>
      </c>
      <c r="O21" s="42" t="str">
        <f>IF(N21="SÍ",15,"0")</f>
        <v>0</v>
      </c>
      <c r="P21" s="897"/>
      <c r="Q21" s="900"/>
      <c r="R21" s="407"/>
      <c r="S21" s="515"/>
      <c r="T21" s="906"/>
      <c r="U21" s="909"/>
      <c r="V21" s="890"/>
      <c r="W21" s="887"/>
      <c r="X21" s="894"/>
      <c r="Y21" s="894"/>
      <c r="Z21" s="957"/>
      <c r="AA21" s="944"/>
      <c r="AB21" s="947"/>
      <c r="AC21" s="950"/>
      <c r="AD21" s="953"/>
      <c r="AE21" s="885"/>
    </row>
    <row r="22" spans="1:34" ht="25.5" x14ac:dyDescent="0.2">
      <c r="A22" s="983"/>
      <c r="B22" s="925"/>
      <c r="C22" s="957"/>
      <c r="D22" s="928"/>
      <c r="E22" s="957"/>
      <c r="F22" s="957"/>
      <c r="G22" s="843"/>
      <c r="H22" s="416"/>
      <c r="I22" s="913"/>
      <c r="J22" s="915"/>
      <c r="K22" s="887"/>
      <c r="L22" s="960"/>
      <c r="M22" s="149" t="s">
        <v>5</v>
      </c>
      <c r="N22" s="148" t="s">
        <v>190</v>
      </c>
      <c r="O22" s="42" t="str">
        <f>IF(N22="SÍ",10,"0")</f>
        <v>0</v>
      </c>
      <c r="P22" s="897"/>
      <c r="Q22" s="900"/>
      <c r="R22" s="407"/>
      <c r="S22" s="515"/>
      <c r="T22" s="906"/>
      <c r="U22" s="909"/>
      <c r="V22" s="890"/>
      <c r="W22" s="887"/>
      <c r="X22" s="894"/>
      <c r="Y22" s="894"/>
      <c r="Z22" s="957"/>
      <c r="AA22" s="944"/>
      <c r="AB22" s="947"/>
      <c r="AC22" s="950"/>
      <c r="AD22" s="953"/>
      <c r="AE22" s="885"/>
    </row>
    <row r="23" spans="1:34" ht="25.5" x14ac:dyDescent="0.2">
      <c r="A23" s="983"/>
      <c r="B23" s="940"/>
      <c r="C23" s="958"/>
      <c r="D23" s="941"/>
      <c r="E23" s="958"/>
      <c r="F23" s="958"/>
      <c r="G23" s="942"/>
      <c r="H23" s="417"/>
      <c r="I23" s="938"/>
      <c r="J23" s="915"/>
      <c r="K23" s="923"/>
      <c r="L23" s="961"/>
      <c r="M23" s="151" t="s">
        <v>35</v>
      </c>
      <c r="N23" s="148" t="s">
        <v>190</v>
      </c>
      <c r="O23" s="42" t="str">
        <f>IF(N23="SÍ",30,"0")</f>
        <v>0</v>
      </c>
      <c r="P23" s="939"/>
      <c r="Q23" s="932"/>
      <c r="R23" s="933"/>
      <c r="S23" s="934"/>
      <c r="T23" s="935"/>
      <c r="U23" s="936"/>
      <c r="V23" s="937"/>
      <c r="W23" s="923"/>
      <c r="X23" s="930"/>
      <c r="Y23" s="930"/>
      <c r="Z23" s="958"/>
      <c r="AA23" s="945"/>
      <c r="AB23" s="948"/>
      <c r="AC23" s="951"/>
      <c r="AD23" s="954"/>
      <c r="AE23" s="955"/>
    </row>
    <row r="24" spans="1:34" ht="25.5" x14ac:dyDescent="0.2">
      <c r="A24" s="983"/>
      <c r="B24" s="924" t="s">
        <v>464</v>
      </c>
      <c r="C24" s="893" t="s">
        <v>485</v>
      </c>
      <c r="D24" s="927" t="s">
        <v>67</v>
      </c>
      <c r="E24" s="893" t="s">
        <v>486</v>
      </c>
      <c r="F24" s="893" t="s">
        <v>487</v>
      </c>
      <c r="G24" s="414" t="s">
        <v>14</v>
      </c>
      <c r="H24" s="415" t="str">
        <f>IF(G24="(1) RARA VEZ","1", IF(G24="(2) IMPROBABLE","2",IF(G24="(3) POSIBLE","3",IF(G24="(4) PROBABLE","4",IF(G24="(5) CASI SEGURO","5","")))))</f>
        <v>2</v>
      </c>
      <c r="I24" s="419" t="s">
        <v>64</v>
      </c>
      <c r="J24" s="915" t="str">
        <f>IF(I24="(1) INSIGNIFICANTE","1",IF(I24="(2) MENOR","2",IF(I24="(3) MODERADO","3",IF(I24="(4) MAYOR","4",IF(I24="(5) CATASTRÓFICO","5","")))))</f>
        <v>2</v>
      </c>
      <c r="K24" s="892">
        <f>+H24*J24</f>
        <v>4</v>
      </c>
      <c r="L24" s="893" t="s">
        <v>488</v>
      </c>
      <c r="M24" s="152" t="s">
        <v>6</v>
      </c>
      <c r="N24" s="143" t="s">
        <v>190</v>
      </c>
      <c r="O24" s="76" t="str">
        <f>IF(N24="SÍ",15,"0")</f>
        <v>0</v>
      </c>
      <c r="P24" s="402">
        <f>SUM(O24:O30)</f>
        <v>10</v>
      </c>
      <c r="Q24" s="899">
        <f>IF(AND(P24&gt;=0,P24&lt;=50),0,IF(AND(P24&gt;50,P24&lt;=75),1,IF(AND(P24&gt;75,P24&lt;=100),2,"REVISAR")))</f>
        <v>0</v>
      </c>
      <c r="R24" s="406" t="s">
        <v>9</v>
      </c>
      <c r="S24" s="903">
        <f>IF(R24="PROBABILIDAD",H24-Q24,J24-Q24)</f>
        <v>2</v>
      </c>
      <c r="T24" s="905">
        <f>IF($S24&lt;=0,1,$S24)</f>
        <v>2</v>
      </c>
      <c r="U24" s="908" t="str">
        <f>IF(AND($R24="PROBABILIDAD",$T24=1),$AK$2,IF(AND(R24="PROBABILIDAD",$T24=2),$AK$3,IF(AND($R24="PROBABILIDAD",$T24=3),$AK$4,IF(AND($R24="PROBABILIDAD",$T24=4),#REF!,IF(AND($R24="PROBABILIDAD",$T24=5),#REF!,$G24)))))</f>
        <v>(2) IMPROBABLE</v>
      </c>
      <c r="V24" s="889" t="str">
        <f>IF(AND($R24="IMPACTO",$T24=1),$AJ$2,IF(AND(R24="IMPACTO",$T24=2),$AJ$3,IF(AND($R24="IMPACTO",$T24=3),$AJ$4,IF(AND($R24="IMPACTO",$T24=4),$AJ$5,IF(AND($R24="IMPACTO",$T24=5),$AJ$6,I24)))))</f>
        <v>(2) MENOR</v>
      </c>
      <c r="W24" s="892">
        <f xml:space="preserve"> IF(R24="PROBABILIDAD",T24*J24,T24*H24)</f>
        <v>4</v>
      </c>
      <c r="X24" s="893" t="s">
        <v>489</v>
      </c>
      <c r="Y24" s="893" t="s">
        <v>470</v>
      </c>
      <c r="Z24" s="893" t="s">
        <v>490</v>
      </c>
      <c r="AA24" s="421" t="s">
        <v>491</v>
      </c>
      <c r="AB24" s="880">
        <v>43646</v>
      </c>
      <c r="AC24" s="423" t="s">
        <v>492</v>
      </c>
      <c r="AD24" s="507" t="s">
        <v>493</v>
      </c>
      <c r="AE24" s="920" t="s">
        <v>494</v>
      </c>
    </row>
    <row r="25" spans="1:34" ht="25.5" x14ac:dyDescent="0.2">
      <c r="A25" s="983"/>
      <c r="B25" s="925"/>
      <c r="C25" s="894"/>
      <c r="D25" s="928"/>
      <c r="E25" s="894"/>
      <c r="F25" s="894"/>
      <c r="G25" s="843"/>
      <c r="H25" s="416"/>
      <c r="I25" s="913"/>
      <c r="J25" s="915"/>
      <c r="K25" s="397"/>
      <c r="L25" s="894"/>
      <c r="M25" s="142" t="s">
        <v>7</v>
      </c>
      <c r="N25" s="143" t="s">
        <v>190</v>
      </c>
      <c r="O25" s="42" t="str">
        <f>IF(N25="SÍ",5,"0")</f>
        <v>0</v>
      </c>
      <c r="P25" s="897"/>
      <c r="Q25" s="900"/>
      <c r="R25" s="407"/>
      <c r="S25" s="515"/>
      <c r="T25" s="906"/>
      <c r="U25" s="909"/>
      <c r="V25" s="890"/>
      <c r="W25" s="397"/>
      <c r="X25" s="894"/>
      <c r="Y25" s="894"/>
      <c r="Z25" s="894"/>
      <c r="AA25" s="514"/>
      <c r="AB25" s="880"/>
      <c r="AC25" s="424"/>
      <c r="AD25" s="660"/>
      <c r="AE25" s="921"/>
    </row>
    <row r="26" spans="1:34" x14ac:dyDescent="0.2">
      <c r="A26" s="983"/>
      <c r="B26" s="925"/>
      <c r="C26" s="894"/>
      <c r="D26" s="928"/>
      <c r="E26" s="894"/>
      <c r="F26" s="894"/>
      <c r="G26" s="843"/>
      <c r="H26" s="416"/>
      <c r="I26" s="913"/>
      <c r="J26" s="915"/>
      <c r="K26" s="393"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BAJA</v>
      </c>
      <c r="L26" s="894"/>
      <c r="M26" s="144" t="s">
        <v>3</v>
      </c>
      <c r="N26" s="143" t="s">
        <v>12</v>
      </c>
      <c r="O26" s="42" t="str">
        <f>IF(N26="SÍ",15,"0")</f>
        <v>0</v>
      </c>
      <c r="P26" s="897"/>
      <c r="Q26" s="900"/>
      <c r="R26" s="407"/>
      <c r="S26" s="515"/>
      <c r="T26" s="906"/>
      <c r="U26" s="909"/>
      <c r="V26" s="890"/>
      <c r="W26" s="393"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BAJA</v>
      </c>
      <c r="X26" s="894"/>
      <c r="Y26" s="894"/>
      <c r="Z26" s="894"/>
      <c r="AA26" s="514"/>
      <c r="AB26" s="880"/>
      <c r="AC26" s="424"/>
      <c r="AD26" s="660"/>
      <c r="AE26" s="921"/>
    </row>
    <row r="27" spans="1:34" x14ac:dyDescent="0.2">
      <c r="A27" s="983"/>
      <c r="B27" s="925"/>
      <c r="C27" s="894"/>
      <c r="D27" s="928"/>
      <c r="E27" s="894"/>
      <c r="F27" s="894"/>
      <c r="G27" s="843"/>
      <c r="H27" s="416"/>
      <c r="I27" s="913"/>
      <c r="J27" s="915"/>
      <c r="K27" s="887"/>
      <c r="L27" s="894"/>
      <c r="M27" s="144" t="s">
        <v>4</v>
      </c>
      <c r="N27" s="143" t="s">
        <v>11</v>
      </c>
      <c r="O27" s="42">
        <f>IF(N27="SÍ",10,"0")</f>
        <v>10</v>
      </c>
      <c r="P27" s="897"/>
      <c r="Q27" s="900"/>
      <c r="R27" s="407"/>
      <c r="S27" s="515"/>
      <c r="T27" s="906"/>
      <c r="U27" s="909"/>
      <c r="V27" s="890"/>
      <c r="W27" s="887"/>
      <c r="X27" s="894"/>
      <c r="Y27" s="894"/>
      <c r="Z27" s="894"/>
      <c r="AA27" s="514"/>
      <c r="AB27" s="880"/>
      <c r="AC27" s="424"/>
      <c r="AD27" s="660"/>
      <c r="AE27" s="921"/>
    </row>
    <row r="28" spans="1:34" ht="25.5" x14ac:dyDescent="0.2">
      <c r="A28" s="983"/>
      <c r="B28" s="925"/>
      <c r="C28" s="894"/>
      <c r="D28" s="928"/>
      <c r="E28" s="894"/>
      <c r="F28" s="894"/>
      <c r="G28" s="843"/>
      <c r="H28" s="416"/>
      <c r="I28" s="913"/>
      <c r="J28" s="915"/>
      <c r="K28" s="887"/>
      <c r="L28" s="894"/>
      <c r="M28" s="142" t="s">
        <v>36</v>
      </c>
      <c r="N28" s="143" t="s">
        <v>190</v>
      </c>
      <c r="O28" s="42" t="str">
        <f>IF(N28="SÍ",15,"0")</f>
        <v>0</v>
      </c>
      <c r="P28" s="897"/>
      <c r="Q28" s="900"/>
      <c r="R28" s="407"/>
      <c r="S28" s="515"/>
      <c r="T28" s="906"/>
      <c r="U28" s="909"/>
      <c r="V28" s="890"/>
      <c r="W28" s="887"/>
      <c r="X28" s="894"/>
      <c r="Y28" s="894"/>
      <c r="Z28" s="894"/>
      <c r="AA28" s="514"/>
      <c r="AB28" s="880"/>
      <c r="AC28" s="424"/>
      <c r="AD28" s="660"/>
      <c r="AE28" s="921"/>
      <c r="AH28" s="40">
        <v>18</v>
      </c>
    </row>
    <row r="29" spans="1:34" ht="25.5" x14ac:dyDescent="0.2">
      <c r="A29" s="983"/>
      <c r="B29" s="925"/>
      <c r="C29" s="894"/>
      <c r="D29" s="928"/>
      <c r="E29" s="894"/>
      <c r="F29" s="894"/>
      <c r="G29" s="843"/>
      <c r="H29" s="416"/>
      <c r="I29" s="913"/>
      <c r="J29" s="915"/>
      <c r="K29" s="887"/>
      <c r="L29" s="894"/>
      <c r="M29" s="142" t="s">
        <v>5</v>
      </c>
      <c r="N29" s="143" t="s">
        <v>190</v>
      </c>
      <c r="O29" s="42" t="str">
        <f>IF(N29="SÍ",10,"0")</f>
        <v>0</v>
      </c>
      <c r="P29" s="897"/>
      <c r="Q29" s="900"/>
      <c r="R29" s="407"/>
      <c r="S29" s="515"/>
      <c r="T29" s="906"/>
      <c r="U29" s="909"/>
      <c r="V29" s="890"/>
      <c r="W29" s="887"/>
      <c r="X29" s="894"/>
      <c r="Y29" s="894"/>
      <c r="Z29" s="894"/>
      <c r="AA29" s="514"/>
      <c r="AB29" s="880"/>
      <c r="AC29" s="424"/>
      <c r="AD29" s="660"/>
      <c r="AE29" s="921"/>
      <c r="AH29" s="153">
        <f>100/80</f>
        <v>1.25</v>
      </c>
    </row>
    <row r="30" spans="1:34" ht="26.25" thickBot="1" x14ac:dyDescent="0.25">
      <c r="A30" s="983"/>
      <c r="B30" s="940"/>
      <c r="C30" s="930"/>
      <c r="D30" s="941"/>
      <c r="E30" s="930"/>
      <c r="F30" s="930"/>
      <c r="G30" s="942"/>
      <c r="H30" s="417"/>
      <c r="I30" s="938"/>
      <c r="J30" s="915"/>
      <c r="K30" s="923"/>
      <c r="L30" s="930"/>
      <c r="M30" s="146" t="s">
        <v>35</v>
      </c>
      <c r="N30" s="143" t="s">
        <v>190</v>
      </c>
      <c r="O30" s="42" t="str">
        <f>IF(N30="SÍ",30,"0")</f>
        <v>0</v>
      </c>
      <c r="P30" s="939"/>
      <c r="Q30" s="932"/>
      <c r="R30" s="933"/>
      <c r="S30" s="934"/>
      <c r="T30" s="935"/>
      <c r="U30" s="936"/>
      <c r="V30" s="937"/>
      <c r="W30" s="887"/>
      <c r="X30" s="930"/>
      <c r="Y30" s="930"/>
      <c r="Z30" s="930"/>
      <c r="AA30" s="931"/>
      <c r="AB30" s="881"/>
      <c r="AC30" s="425"/>
      <c r="AD30" s="661"/>
      <c r="AE30" s="922"/>
    </row>
    <row r="31" spans="1:34" ht="25.5" x14ac:dyDescent="0.2">
      <c r="A31" s="983"/>
      <c r="B31" s="924" t="s">
        <v>464</v>
      </c>
      <c r="C31" s="893" t="s">
        <v>495</v>
      </c>
      <c r="D31" s="927" t="s">
        <v>67</v>
      </c>
      <c r="E31" s="893" t="s">
        <v>496</v>
      </c>
      <c r="F31" s="893" t="s">
        <v>497</v>
      </c>
      <c r="G31" s="414" t="s">
        <v>15</v>
      </c>
      <c r="H31" s="415" t="str">
        <f>IF(G31="(1) RARA VEZ","1", IF(G31="(2) IMPROBABLE","2",IF(G31="(3) POSIBLE","3",IF(G31="(4) PROBABLE","4",IF(G31="(5) CASI SEGURO","5","")))))</f>
        <v>3</v>
      </c>
      <c r="I31" s="419" t="s">
        <v>66</v>
      </c>
      <c r="J31" s="915" t="str">
        <f>IF(I31="(1) INSIGNIFICANTE","1",IF(I31="(2) MENOR","2",IF(I31="(3) MODERADO","3",IF(I31="(4) MAYOR","4",IF(I31="(5) CATASTRÓFICO","5","")))))</f>
        <v>3</v>
      </c>
      <c r="K31" s="892">
        <f>+H31*J31</f>
        <v>9</v>
      </c>
      <c r="L31" s="917" t="s">
        <v>498</v>
      </c>
      <c r="M31" s="152" t="s">
        <v>6</v>
      </c>
      <c r="N31" s="143" t="s">
        <v>190</v>
      </c>
      <c r="O31" s="76" t="str">
        <f>IF(N31="SÍ",15,"0")</f>
        <v>0</v>
      </c>
      <c r="P31" s="402">
        <f>SUM(O31:O37)</f>
        <v>15</v>
      </c>
      <c r="Q31" s="899">
        <f>IF(AND(P31&gt;=0,P31&lt;=50),0,IF(AND(P31&gt;50,P31&lt;=75),1,IF(AND(P31&gt;75,P31&lt;=100),2,"REVISAR")))</f>
        <v>0</v>
      </c>
      <c r="R31" s="406" t="s">
        <v>9</v>
      </c>
      <c r="S31" s="903">
        <f>IF(R31="PROBABILIDAD",H31-Q31,J31-Q31)</f>
        <v>3</v>
      </c>
      <c r="T31" s="905">
        <f>IF($S31&lt;=0,1,$S31)</f>
        <v>3</v>
      </c>
      <c r="U31" s="908" t="str">
        <f>IF(AND($R31="PROBABILIDAD",$T31=1),$AK$2,IF(AND(R31="PROBABILIDAD",$T31=2),$AK$3,IF(AND($R31="PROBABILIDAD",$T31=3),$AK$4,IF(AND($R31="PROBABILIDAD",$T31=4),#REF!,IF(AND($R31="PROBABILIDAD",$T31=5),#REF!,$G31)))))</f>
        <v>(3) POSIBLE</v>
      </c>
      <c r="V31" s="889" t="str">
        <f>IF(AND($R31="IMPACTO",$T31=1),$AJ$2,IF(AND(R31="IMPACTO",$T31=2),$AJ$3,IF(AND($R31="IMPACTO",$T31=3),$AJ$4,IF(AND($R31="IMPACTO",$T31=4),$AJ$5,IF(AND($R31="IMPACTO",$T31=5),$AJ$6,I31)))))</f>
        <v>(3) MODERADO</v>
      </c>
      <c r="W31" s="892">
        <f xml:space="preserve"> IF(R31="PROBABILIDAD",T31*J31,T31*H31)</f>
        <v>9</v>
      </c>
      <c r="X31" s="893" t="s">
        <v>499</v>
      </c>
      <c r="Y31" s="893" t="s">
        <v>470</v>
      </c>
      <c r="Z31" s="893" t="s">
        <v>500</v>
      </c>
      <c r="AA31" s="421" t="s">
        <v>501</v>
      </c>
      <c r="AB31" s="879">
        <v>43646</v>
      </c>
      <c r="AC31" s="423" t="s">
        <v>502</v>
      </c>
      <c r="AD31" s="507" t="s">
        <v>474</v>
      </c>
      <c r="AE31" s="884" t="s">
        <v>503</v>
      </c>
    </row>
    <row r="32" spans="1:34" ht="25.5" x14ac:dyDescent="0.2">
      <c r="A32" s="983"/>
      <c r="B32" s="925"/>
      <c r="C32" s="894"/>
      <c r="D32" s="928"/>
      <c r="E32" s="894"/>
      <c r="F32" s="894"/>
      <c r="G32" s="843"/>
      <c r="H32" s="416"/>
      <c r="I32" s="913"/>
      <c r="J32" s="915"/>
      <c r="K32" s="397"/>
      <c r="L32" s="918"/>
      <c r="M32" s="142" t="s">
        <v>7</v>
      </c>
      <c r="N32" s="143" t="s">
        <v>11</v>
      </c>
      <c r="O32" s="42">
        <f>IF(N32="SÍ",5,"0")</f>
        <v>5</v>
      </c>
      <c r="P32" s="897"/>
      <c r="Q32" s="900"/>
      <c r="R32" s="407"/>
      <c r="S32" s="515"/>
      <c r="T32" s="906"/>
      <c r="U32" s="909"/>
      <c r="V32" s="890"/>
      <c r="W32" s="397"/>
      <c r="X32" s="894"/>
      <c r="Y32" s="894"/>
      <c r="Z32" s="894"/>
      <c r="AA32" s="514"/>
      <c r="AB32" s="880"/>
      <c r="AC32" s="424"/>
      <c r="AD32" s="660"/>
      <c r="AE32" s="885"/>
    </row>
    <row r="33" spans="1:31" x14ac:dyDescent="0.2">
      <c r="A33" s="983"/>
      <c r="B33" s="925"/>
      <c r="C33" s="894"/>
      <c r="D33" s="928"/>
      <c r="E33" s="894"/>
      <c r="F33" s="894"/>
      <c r="G33" s="843"/>
      <c r="H33" s="416"/>
      <c r="I33" s="913"/>
      <c r="J33" s="915"/>
      <c r="K33" s="393"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ALTA</v>
      </c>
      <c r="L33" s="918"/>
      <c r="M33" s="144" t="s">
        <v>3</v>
      </c>
      <c r="N33" s="143" t="s">
        <v>12</v>
      </c>
      <c r="O33" s="42" t="str">
        <f>IF(N33="SÍ",15,"0")</f>
        <v>0</v>
      </c>
      <c r="P33" s="897"/>
      <c r="Q33" s="900"/>
      <c r="R33" s="407"/>
      <c r="S33" s="515"/>
      <c r="T33" s="906"/>
      <c r="U33" s="909"/>
      <c r="V33" s="890"/>
      <c r="W33" s="393"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ALTA</v>
      </c>
      <c r="X33" s="894"/>
      <c r="Y33" s="894"/>
      <c r="Z33" s="894"/>
      <c r="AA33" s="514"/>
      <c r="AB33" s="880"/>
      <c r="AC33" s="424"/>
      <c r="AD33" s="660"/>
      <c r="AE33" s="885"/>
    </row>
    <row r="34" spans="1:31" x14ac:dyDescent="0.2">
      <c r="A34" s="983"/>
      <c r="B34" s="925"/>
      <c r="C34" s="894"/>
      <c r="D34" s="928"/>
      <c r="E34" s="894"/>
      <c r="F34" s="894"/>
      <c r="G34" s="843"/>
      <c r="H34" s="416"/>
      <c r="I34" s="913"/>
      <c r="J34" s="915"/>
      <c r="K34" s="887"/>
      <c r="L34" s="918"/>
      <c r="M34" s="144" t="s">
        <v>4</v>
      </c>
      <c r="N34" s="143" t="s">
        <v>11</v>
      </c>
      <c r="O34" s="42">
        <f>IF(N34="SÍ",10,"0")</f>
        <v>10</v>
      </c>
      <c r="P34" s="897"/>
      <c r="Q34" s="900"/>
      <c r="R34" s="407"/>
      <c r="S34" s="515"/>
      <c r="T34" s="906"/>
      <c r="U34" s="909"/>
      <c r="V34" s="890"/>
      <c r="W34" s="887"/>
      <c r="X34" s="894"/>
      <c r="Y34" s="894"/>
      <c r="Z34" s="894"/>
      <c r="AA34" s="514"/>
      <c r="AB34" s="880"/>
      <c r="AC34" s="424"/>
      <c r="AD34" s="660"/>
      <c r="AE34" s="885"/>
    </row>
    <row r="35" spans="1:31" ht="25.5" x14ac:dyDescent="0.2">
      <c r="A35" s="983"/>
      <c r="B35" s="925"/>
      <c r="C35" s="894"/>
      <c r="D35" s="928"/>
      <c r="E35" s="894"/>
      <c r="F35" s="894"/>
      <c r="G35" s="843"/>
      <c r="H35" s="416"/>
      <c r="I35" s="913"/>
      <c r="J35" s="915"/>
      <c r="K35" s="887"/>
      <c r="L35" s="918"/>
      <c r="M35" s="142" t="s">
        <v>36</v>
      </c>
      <c r="N35" s="143" t="s">
        <v>190</v>
      </c>
      <c r="O35" s="42" t="str">
        <f>IF(N35="SÍ",15,"0")</f>
        <v>0</v>
      </c>
      <c r="P35" s="897"/>
      <c r="Q35" s="900"/>
      <c r="R35" s="407"/>
      <c r="S35" s="515"/>
      <c r="T35" s="906"/>
      <c r="U35" s="909"/>
      <c r="V35" s="890"/>
      <c r="W35" s="887"/>
      <c r="X35" s="894"/>
      <c r="Y35" s="894"/>
      <c r="Z35" s="894"/>
      <c r="AA35" s="514"/>
      <c r="AB35" s="880"/>
      <c r="AC35" s="424"/>
      <c r="AD35" s="660"/>
      <c r="AE35" s="885"/>
    </row>
    <row r="36" spans="1:31" ht="25.5" x14ac:dyDescent="0.2">
      <c r="A36" s="983"/>
      <c r="B36" s="925"/>
      <c r="C36" s="894"/>
      <c r="D36" s="928"/>
      <c r="E36" s="894"/>
      <c r="F36" s="894"/>
      <c r="G36" s="843"/>
      <c r="H36" s="416"/>
      <c r="I36" s="913"/>
      <c r="J36" s="915"/>
      <c r="K36" s="887"/>
      <c r="L36" s="918"/>
      <c r="M36" s="142" t="s">
        <v>5</v>
      </c>
      <c r="N36" s="143" t="s">
        <v>190</v>
      </c>
      <c r="O36" s="42" t="str">
        <f>IF(N36="SÍ",10,"0")</f>
        <v>0</v>
      </c>
      <c r="P36" s="897"/>
      <c r="Q36" s="900"/>
      <c r="R36" s="407"/>
      <c r="S36" s="515"/>
      <c r="T36" s="906"/>
      <c r="U36" s="909"/>
      <c r="V36" s="890"/>
      <c r="W36" s="887"/>
      <c r="X36" s="894"/>
      <c r="Y36" s="894"/>
      <c r="Z36" s="894"/>
      <c r="AA36" s="514"/>
      <c r="AB36" s="880"/>
      <c r="AC36" s="424"/>
      <c r="AD36" s="660"/>
      <c r="AE36" s="885"/>
    </row>
    <row r="37" spans="1:31" ht="26.25" thickBot="1" x14ac:dyDescent="0.25">
      <c r="A37" s="984"/>
      <c r="B37" s="926"/>
      <c r="C37" s="895"/>
      <c r="D37" s="929"/>
      <c r="E37" s="895"/>
      <c r="F37" s="895"/>
      <c r="G37" s="911"/>
      <c r="H37" s="912"/>
      <c r="I37" s="914"/>
      <c r="J37" s="916"/>
      <c r="K37" s="888"/>
      <c r="L37" s="919"/>
      <c r="M37" s="154" t="s">
        <v>35</v>
      </c>
      <c r="N37" s="155" t="s">
        <v>12</v>
      </c>
      <c r="O37" s="156" t="str">
        <f>IF(N37="SÍ",30,"0")</f>
        <v>0</v>
      </c>
      <c r="P37" s="898"/>
      <c r="Q37" s="901"/>
      <c r="R37" s="902"/>
      <c r="S37" s="904"/>
      <c r="T37" s="907"/>
      <c r="U37" s="910"/>
      <c r="V37" s="891"/>
      <c r="W37" s="888"/>
      <c r="X37" s="895"/>
      <c r="Y37" s="895"/>
      <c r="Z37" s="895"/>
      <c r="AA37" s="896"/>
      <c r="AB37" s="881"/>
      <c r="AC37" s="882"/>
      <c r="AD37" s="883"/>
      <c r="AE37" s="886"/>
    </row>
    <row r="38" spans="1:31" x14ac:dyDescent="0.2">
      <c r="A38" s="870" t="s">
        <v>94</v>
      </c>
      <c r="B38" s="871"/>
      <c r="C38" s="871"/>
      <c r="D38" s="871"/>
      <c r="E38" s="871"/>
      <c r="F38" s="871"/>
      <c r="G38" s="871"/>
      <c r="H38" s="871"/>
      <c r="I38" s="871"/>
      <c r="J38" s="871"/>
      <c r="K38" s="871"/>
      <c r="L38" s="871"/>
      <c r="M38" s="871"/>
      <c r="N38" s="871"/>
      <c r="O38" s="871"/>
      <c r="P38" s="871"/>
      <c r="Q38" s="871"/>
      <c r="R38" s="871"/>
      <c r="S38" s="871"/>
      <c r="T38" s="871"/>
      <c r="U38" s="871"/>
      <c r="V38" s="871"/>
      <c r="W38" s="871"/>
      <c r="X38" s="871"/>
      <c r="Y38" s="871"/>
      <c r="Z38" s="871"/>
      <c r="AA38" s="871"/>
      <c r="AB38" s="871"/>
      <c r="AC38" s="871"/>
      <c r="AD38" s="871"/>
      <c r="AE38" s="872"/>
    </row>
    <row r="39" spans="1:31" x14ac:dyDescent="0.2">
      <c r="A39" s="873" t="s">
        <v>34</v>
      </c>
      <c r="B39" s="874"/>
      <c r="C39" s="874"/>
      <c r="D39" s="874"/>
      <c r="E39" s="874"/>
      <c r="F39" s="874"/>
      <c r="G39" s="874"/>
      <c r="H39" s="874"/>
      <c r="I39" s="874"/>
      <c r="J39" s="874"/>
      <c r="K39" s="874"/>
      <c r="L39" s="874"/>
      <c r="M39" s="874"/>
      <c r="N39" s="874"/>
      <c r="O39" s="874"/>
      <c r="P39" s="874"/>
      <c r="Q39" s="874"/>
      <c r="R39" s="874"/>
      <c r="S39" s="874"/>
      <c r="T39" s="874"/>
      <c r="U39" s="874"/>
      <c r="V39" s="874"/>
      <c r="W39" s="874"/>
      <c r="X39" s="874"/>
      <c r="Y39" s="874"/>
      <c r="Z39" s="874"/>
      <c r="AA39" s="874"/>
      <c r="AB39" s="874"/>
      <c r="AC39" s="874"/>
      <c r="AD39" s="874"/>
      <c r="AE39" s="875"/>
    </row>
    <row r="40" spans="1:31" x14ac:dyDescent="0.2">
      <c r="A40" s="876" t="s">
        <v>55</v>
      </c>
      <c r="B40" s="876"/>
      <c r="C40" s="876" t="s">
        <v>71</v>
      </c>
      <c r="D40" s="877"/>
      <c r="E40" s="877"/>
      <c r="F40" s="877"/>
      <c r="G40" s="877"/>
      <c r="H40" s="877"/>
      <c r="I40" s="877"/>
      <c r="J40" s="877"/>
      <c r="K40" s="877"/>
      <c r="L40" s="877"/>
      <c r="M40" s="877"/>
      <c r="N40" s="877"/>
      <c r="O40" s="877"/>
      <c r="P40" s="877"/>
      <c r="Q40" s="877"/>
      <c r="R40" s="877"/>
      <c r="S40" s="877"/>
      <c r="T40" s="877"/>
      <c r="U40" s="877"/>
      <c r="V40" s="877"/>
      <c r="W40" s="877"/>
      <c r="X40" s="877"/>
      <c r="Y40" s="878"/>
      <c r="Z40" s="381" t="s">
        <v>91</v>
      </c>
      <c r="AA40" s="382"/>
      <c r="AB40" s="383"/>
      <c r="AC40" s="381" t="s">
        <v>26</v>
      </c>
      <c r="AD40" s="382"/>
      <c r="AE40" s="383"/>
    </row>
    <row r="41" spans="1:31" x14ac:dyDescent="0.2">
      <c r="A41" s="358">
        <v>1</v>
      </c>
      <c r="B41" s="358"/>
      <c r="C41" s="358" t="s">
        <v>504</v>
      </c>
      <c r="D41" s="867"/>
      <c r="E41" s="867"/>
      <c r="F41" s="867"/>
      <c r="G41" s="867"/>
      <c r="H41" s="867"/>
      <c r="I41" s="867"/>
      <c r="J41" s="867"/>
      <c r="K41" s="867"/>
      <c r="L41" s="867"/>
      <c r="M41" s="867"/>
      <c r="N41" s="867"/>
      <c r="O41" s="867"/>
      <c r="P41" s="867"/>
      <c r="Q41" s="867"/>
      <c r="R41" s="867"/>
      <c r="S41" s="867"/>
      <c r="T41" s="867"/>
      <c r="U41" s="867"/>
      <c r="V41" s="867"/>
      <c r="W41" s="867"/>
      <c r="X41" s="867"/>
      <c r="Y41" s="359"/>
      <c r="Z41" s="540">
        <v>43490</v>
      </c>
      <c r="AA41" s="362"/>
      <c r="AB41" s="363"/>
      <c r="AC41" s="869" t="s">
        <v>505</v>
      </c>
      <c r="AD41" s="362"/>
      <c r="AE41" s="363"/>
    </row>
    <row r="42" spans="1:31" x14ac:dyDescent="0.2">
      <c r="A42" s="358"/>
      <c r="B42" s="358"/>
      <c r="C42" s="358"/>
      <c r="D42" s="867"/>
      <c r="E42" s="867"/>
      <c r="F42" s="867"/>
      <c r="G42" s="867"/>
      <c r="H42" s="867"/>
      <c r="I42" s="867"/>
      <c r="J42" s="867"/>
      <c r="K42" s="867"/>
      <c r="L42" s="867"/>
      <c r="M42" s="867"/>
      <c r="N42" s="867"/>
      <c r="O42" s="867"/>
      <c r="P42" s="867"/>
      <c r="Q42" s="867"/>
      <c r="R42" s="867"/>
      <c r="S42" s="867"/>
      <c r="T42" s="867"/>
      <c r="U42" s="867"/>
      <c r="V42" s="867"/>
      <c r="W42" s="867"/>
      <c r="X42" s="867"/>
      <c r="Y42" s="359"/>
      <c r="Z42" s="361"/>
      <c r="AA42" s="362"/>
      <c r="AB42" s="363"/>
      <c r="AC42" s="361"/>
      <c r="AD42" s="362"/>
      <c r="AE42" s="363"/>
    </row>
    <row r="43" spans="1:31" x14ac:dyDescent="0.2">
      <c r="A43" s="358"/>
      <c r="B43" s="358"/>
      <c r="C43" s="358"/>
      <c r="D43" s="867"/>
      <c r="E43" s="867"/>
      <c r="F43" s="867"/>
      <c r="G43" s="867"/>
      <c r="H43" s="867"/>
      <c r="I43" s="867"/>
      <c r="J43" s="867"/>
      <c r="K43" s="867"/>
      <c r="L43" s="867"/>
      <c r="M43" s="867"/>
      <c r="N43" s="867"/>
      <c r="O43" s="867"/>
      <c r="P43" s="867"/>
      <c r="Q43" s="867"/>
      <c r="R43" s="867"/>
      <c r="S43" s="867"/>
      <c r="T43" s="867"/>
      <c r="U43" s="867"/>
      <c r="V43" s="867"/>
      <c r="W43" s="867"/>
      <c r="X43" s="867"/>
      <c r="Y43" s="359"/>
      <c r="Z43" s="361"/>
      <c r="AA43" s="362"/>
      <c r="AB43" s="363"/>
      <c r="AC43" s="361"/>
      <c r="AD43" s="362"/>
      <c r="AE43" s="363"/>
    </row>
    <row r="44" spans="1:31" x14ac:dyDescent="0.2">
      <c r="A44" s="868" t="s">
        <v>37</v>
      </c>
      <c r="B44" s="868"/>
      <c r="C44" s="868"/>
      <c r="D44" s="868"/>
      <c r="E44" s="868"/>
      <c r="F44" s="868"/>
      <c r="G44" s="868"/>
      <c r="H44" s="868"/>
      <c r="I44" s="868"/>
      <c r="J44" s="868"/>
      <c r="K44" s="868"/>
      <c r="L44" s="868"/>
      <c r="M44" s="868"/>
      <c r="N44" s="868"/>
      <c r="O44" s="868"/>
      <c r="P44" s="868"/>
      <c r="Q44" s="868"/>
      <c r="R44" s="868"/>
      <c r="S44" s="868"/>
      <c r="T44" s="868"/>
      <c r="U44" s="868"/>
      <c r="V44" s="868"/>
      <c r="W44" s="868"/>
      <c r="X44" s="868"/>
      <c r="Y44" s="868"/>
      <c r="Z44" s="868"/>
      <c r="AA44" s="868"/>
      <c r="AB44" s="868"/>
      <c r="AC44" s="868"/>
      <c r="AD44" s="868"/>
      <c r="AE44" s="868"/>
    </row>
    <row r="45" spans="1:31" x14ac:dyDescent="0.2">
      <c r="A45" s="286" t="s">
        <v>26</v>
      </c>
      <c r="B45" s="862"/>
      <c r="C45" s="862"/>
      <c r="D45" s="862"/>
      <c r="E45" s="862"/>
      <c r="F45" s="863"/>
      <c r="G45" s="286" t="s">
        <v>82</v>
      </c>
      <c r="H45" s="862"/>
      <c r="I45" s="862"/>
      <c r="J45" s="862"/>
      <c r="K45" s="862"/>
      <c r="L45" s="862"/>
      <c r="M45" s="863"/>
      <c r="N45" s="286" t="s">
        <v>73</v>
      </c>
      <c r="O45" s="862"/>
      <c r="P45" s="862"/>
      <c r="Q45" s="862"/>
      <c r="R45" s="862"/>
      <c r="S45" s="862"/>
      <c r="T45" s="862"/>
      <c r="U45" s="862"/>
      <c r="V45" s="862"/>
      <c r="W45" s="862"/>
      <c r="X45" s="862"/>
      <c r="Y45" s="862"/>
      <c r="Z45" s="863"/>
      <c r="AA45" s="352" t="str">
        <f>IF(OR(X5="X",U5="X"),"APOYO OFICINA ASESORA DE PLANEACIÓN","APOYO OFICINA DE CONTROL INTERNO")</f>
        <v>APOYO OFICINA DE CONTROL INTERNO</v>
      </c>
      <c r="AB45" s="353"/>
      <c r="AC45" s="353"/>
      <c r="AD45" s="353"/>
      <c r="AE45" s="354"/>
    </row>
    <row r="46" spans="1:31" ht="25.5" x14ac:dyDescent="0.2">
      <c r="A46" s="85" t="s">
        <v>95</v>
      </c>
      <c r="B46" s="286"/>
      <c r="C46" s="862"/>
      <c r="D46" s="862"/>
      <c r="E46" s="862"/>
      <c r="F46" s="863"/>
      <c r="G46" s="85" t="s">
        <v>95</v>
      </c>
      <c r="H46" s="286"/>
      <c r="I46" s="862"/>
      <c r="J46" s="862"/>
      <c r="K46" s="862"/>
      <c r="L46" s="862"/>
      <c r="M46" s="863"/>
      <c r="N46" s="352" t="s">
        <v>95</v>
      </c>
      <c r="O46" s="353"/>
      <c r="P46" s="353"/>
      <c r="Q46" s="353"/>
      <c r="R46" s="354"/>
      <c r="S46" s="54"/>
      <c r="T46" s="54"/>
      <c r="U46" s="355"/>
      <c r="V46" s="356"/>
      <c r="W46" s="356"/>
      <c r="X46" s="356"/>
      <c r="Y46" s="356"/>
      <c r="Z46" s="357"/>
      <c r="AA46" s="85" t="s">
        <v>95</v>
      </c>
      <c r="AB46" s="355"/>
      <c r="AC46" s="356"/>
      <c r="AD46" s="356"/>
      <c r="AE46" s="357"/>
    </row>
    <row r="47" spans="1:31" x14ac:dyDescent="0.2">
      <c r="A47" s="55" t="s">
        <v>32</v>
      </c>
      <c r="B47" s="286" t="s">
        <v>506</v>
      </c>
      <c r="C47" s="862"/>
      <c r="D47" s="862"/>
      <c r="E47" s="862"/>
      <c r="F47" s="863"/>
      <c r="G47" s="55" t="s">
        <v>32</v>
      </c>
      <c r="H47" s="286" t="s">
        <v>379</v>
      </c>
      <c r="I47" s="862"/>
      <c r="J47" s="862"/>
      <c r="K47" s="862"/>
      <c r="L47" s="862"/>
      <c r="M47" s="863"/>
      <c r="N47" s="286" t="s">
        <v>32</v>
      </c>
      <c r="O47" s="862"/>
      <c r="P47" s="862"/>
      <c r="Q47" s="862"/>
      <c r="R47" s="863"/>
      <c r="S47" s="54"/>
      <c r="T47" s="54"/>
      <c r="U47" s="355" t="s">
        <v>154</v>
      </c>
      <c r="V47" s="356"/>
      <c r="W47" s="356"/>
      <c r="X47" s="356"/>
      <c r="Y47" s="356"/>
      <c r="Z47" s="357"/>
      <c r="AA47" s="55" t="s">
        <v>32</v>
      </c>
      <c r="AB47" s="355" t="s">
        <v>187</v>
      </c>
      <c r="AC47" s="356"/>
      <c r="AD47" s="356"/>
      <c r="AE47" s="357"/>
    </row>
    <row r="48" spans="1:31" x14ac:dyDescent="0.2">
      <c r="A48" s="55" t="s">
        <v>33</v>
      </c>
      <c r="B48" s="286" t="s">
        <v>507</v>
      </c>
      <c r="C48" s="862"/>
      <c r="D48" s="862"/>
      <c r="E48" s="862"/>
      <c r="F48" s="863"/>
      <c r="G48" s="55" t="s">
        <v>33</v>
      </c>
      <c r="H48" s="864" t="s">
        <v>508</v>
      </c>
      <c r="I48" s="865"/>
      <c r="J48" s="865"/>
      <c r="K48" s="865"/>
      <c r="L48" s="865"/>
      <c r="M48" s="866"/>
      <c r="N48" s="348" t="s">
        <v>33</v>
      </c>
      <c r="O48" s="349"/>
      <c r="P48" s="349"/>
      <c r="Q48" s="349"/>
      <c r="R48" s="350"/>
      <c r="S48" s="54"/>
      <c r="T48" s="54"/>
      <c r="U48" s="355" t="s">
        <v>509</v>
      </c>
      <c r="V48" s="356"/>
      <c r="W48" s="356"/>
      <c r="X48" s="356"/>
      <c r="Y48" s="356"/>
      <c r="Z48" s="357"/>
      <c r="AA48" s="55" t="s">
        <v>33</v>
      </c>
      <c r="AB48" s="355" t="s">
        <v>381</v>
      </c>
      <c r="AC48" s="356"/>
      <c r="AD48" s="356"/>
      <c r="AE48" s="357"/>
    </row>
    <row r="49" spans="1:34" x14ac:dyDescent="0.2">
      <c r="A49" s="43"/>
      <c r="B49" s="43"/>
      <c r="C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row>
    <row r="55" spans="1:34" s="43" customFormat="1" x14ac:dyDescent="0.2">
      <c r="A55" s="40"/>
      <c r="B55" s="40"/>
      <c r="C55" s="40"/>
      <c r="D55" s="46"/>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row>
    <row r="56" spans="1:34" s="43" customFormat="1" x14ac:dyDescent="0.2">
      <c r="A56" s="40"/>
      <c r="B56" s="40"/>
      <c r="C56" s="40"/>
      <c r="D56" s="46"/>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row>
    <row r="57" spans="1:34" s="43" customFormat="1" x14ac:dyDescent="0.2">
      <c r="A57" s="40"/>
      <c r="B57" s="40"/>
      <c r="C57" s="40"/>
      <c r="D57" s="46"/>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row>
    <row r="59" spans="1:34" x14ac:dyDescent="0.2">
      <c r="AF59" s="60"/>
      <c r="AG59" s="60"/>
      <c r="AH59" s="44"/>
    </row>
    <row r="60" spans="1:34" x14ac:dyDescent="0.2">
      <c r="AF60" s="60"/>
      <c r="AG60" s="60"/>
      <c r="AH60" s="44"/>
    </row>
    <row r="61" spans="1:34" s="43" customFormat="1" x14ac:dyDescent="0.2">
      <c r="A61" s="40"/>
      <c r="B61" s="40"/>
      <c r="C61" s="40"/>
      <c r="D61" s="46"/>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61"/>
      <c r="AG61" s="61"/>
      <c r="AH61" s="45"/>
    </row>
    <row r="62" spans="1:34" s="43" customFormat="1" x14ac:dyDescent="0.2">
      <c r="A62" s="40"/>
      <c r="B62" s="40"/>
      <c r="C62" s="40"/>
      <c r="D62" s="46"/>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61"/>
      <c r="AG62" s="61"/>
      <c r="AH62" s="45"/>
    </row>
    <row r="63" spans="1:34" s="43" customFormat="1" x14ac:dyDescent="0.2">
      <c r="A63" s="40"/>
      <c r="B63" s="40"/>
      <c r="C63" s="40"/>
      <c r="D63" s="46"/>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5"/>
      <c r="AG63" s="45"/>
      <c r="AH63" s="45"/>
    </row>
    <row r="64" spans="1:34" x14ac:dyDescent="0.2">
      <c r="AF64" s="44"/>
      <c r="AG64" s="44"/>
      <c r="AH64" s="44"/>
    </row>
    <row r="65" spans="32:34" x14ac:dyDescent="0.2">
      <c r="AF65" s="44"/>
      <c r="AG65" s="44"/>
      <c r="AH65" s="44"/>
    </row>
  </sheetData>
  <mergeCells count="190">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G10:G16"/>
    <mergeCell ref="H10:H16"/>
    <mergeCell ref="I10:I16"/>
    <mergeCell ref="J10:J16"/>
    <mergeCell ref="K10:K11"/>
    <mergeCell ref="L10:L16"/>
    <mergeCell ref="A10:A37"/>
    <mergeCell ref="B10:B16"/>
    <mergeCell ref="C10:C16"/>
    <mergeCell ref="D10:D16"/>
    <mergeCell ref="E10:E16"/>
    <mergeCell ref="F10:F16"/>
    <mergeCell ref="B17:B23"/>
    <mergeCell ref="C17:C23"/>
    <mergeCell ref="D17:D23"/>
    <mergeCell ref="E17:E23"/>
    <mergeCell ref="H17:H23"/>
    <mergeCell ref="I17:I23"/>
    <mergeCell ref="J17:J23"/>
    <mergeCell ref="K17:K18"/>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E24:E30"/>
    <mergeCell ref="F24:F30"/>
    <mergeCell ref="G24:G30"/>
    <mergeCell ref="AA17:AA23"/>
    <mergeCell ref="AB17:AB23"/>
    <mergeCell ref="AC17:AC23"/>
    <mergeCell ref="AD17:AD23"/>
    <mergeCell ref="AE17:AE23"/>
    <mergeCell ref="K19:K23"/>
    <mergeCell ref="W19:W23"/>
    <mergeCell ref="U17:U23"/>
    <mergeCell ref="V17:V23"/>
    <mergeCell ref="W17:W18"/>
    <mergeCell ref="X17:X23"/>
    <mergeCell ref="Y17:Y23"/>
    <mergeCell ref="Z17:Z23"/>
    <mergeCell ref="L17:L23"/>
    <mergeCell ref="P17:P23"/>
    <mergeCell ref="Q17:Q23"/>
    <mergeCell ref="R17:R23"/>
    <mergeCell ref="S17:S23"/>
    <mergeCell ref="T17:T23"/>
    <mergeCell ref="F17:F23"/>
    <mergeCell ref="G17:G23"/>
    <mergeCell ref="B31:B37"/>
    <mergeCell ref="C31:C37"/>
    <mergeCell ref="D31:D37"/>
    <mergeCell ref="E31:E37"/>
    <mergeCell ref="F31:F37"/>
    <mergeCell ref="W24:W25"/>
    <mergeCell ref="X24:X30"/>
    <mergeCell ref="Y24:Y30"/>
    <mergeCell ref="Z24:Z30"/>
    <mergeCell ref="Q24:Q30"/>
    <mergeCell ref="R24:R30"/>
    <mergeCell ref="S24:S30"/>
    <mergeCell ref="T24:T30"/>
    <mergeCell ref="U24:U30"/>
    <mergeCell ref="V24:V30"/>
    <mergeCell ref="H24:H30"/>
    <mergeCell ref="I24:I30"/>
    <mergeCell ref="J24:J30"/>
    <mergeCell ref="K24:K25"/>
    <mergeCell ref="L24:L30"/>
    <mergeCell ref="P24:P30"/>
    <mergeCell ref="B24:B30"/>
    <mergeCell ref="C24:C30"/>
    <mergeCell ref="D24:D30"/>
    <mergeCell ref="G31:G37"/>
    <mergeCell ref="H31:H37"/>
    <mergeCell ref="I31:I37"/>
    <mergeCell ref="J31:J37"/>
    <mergeCell ref="K31:K32"/>
    <mergeCell ref="L31:L37"/>
    <mergeCell ref="AC24:AC30"/>
    <mergeCell ref="AD24:AD30"/>
    <mergeCell ref="AE24:AE30"/>
    <mergeCell ref="K26:K30"/>
    <mergeCell ref="W26:W30"/>
    <mergeCell ref="AA24:AA30"/>
    <mergeCell ref="AB24:AB30"/>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43:B43"/>
    <mergeCell ref="C43:Y43"/>
    <mergeCell ref="Z43:AB43"/>
    <mergeCell ref="AC43:AE43"/>
    <mergeCell ref="A44:AE44"/>
    <mergeCell ref="A45:F45"/>
    <mergeCell ref="G45:M45"/>
    <mergeCell ref="N45:Z45"/>
    <mergeCell ref="AA45:AE45"/>
    <mergeCell ref="B48:F48"/>
    <mergeCell ref="H48:M48"/>
    <mergeCell ref="N48:R48"/>
    <mergeCell ref="U48:Z48"/>
    <mergeCell ref="AB48:AE48"/>
    <mergeCell ref="B46:F46"/>
    <mergeCell ref="H46:M46"/>
    <mergeCell ref="N46:R46"/>
    <mergeCell ref="U46:Z46"/>
    <mergeCell ref="AB46:AE46"/>
    <mergeCell ref="B47:F47"/>
    <mergeCell ref="H47:M47"/>
    <mergeCell ref="N47:R47"/>
    <mergeCell ref="U47:Z47"/>
    <mergeCell ref="AB47:AE47"/>
  </mergeCells>
  <conditionalFormatting sqref="K10:K16">
    <cfRule type="expression" dxfId="135" priority="21">
      <formula>$K$12="BAJA"</formula>
    </cfRule>
    <cfRule type="expression" dxfId="134" priority="22">
      <formula>$K$12="MODERADA"</formula>
    </cfRule>
    <cfRule type="expression" dxfId="133" priority="23">
      <formula>$K$12="ALTA"</formula>
    </cfRule>
    <cfRule type="expression" dxfId="132" priority="24">
      <formula>$K$12="EXTREMA"</formula>
    </cfRule>
  </conditionalFormatting>
  <conditionalFormatting sqref="K31:K32">
    <cfRule type="expression" dxfId="131" priority="17">
      <formula>$K$33="BAJA"</formula>
    </cfRule>
    <cfRule type="expression" dxfId="130" priority="18">
      <formula>$K$33="MODERADA"</formula>
    </cfRule>
    <cfRule type="expression" dxfId="129" priority="19">
      <formula>$K$33="ALTA"</formula>
    </cfRule>
    <cfRule type="expression" dxfId="128" priority="20">
      <formula>$K$33="EXTREMA"</formula>
    </cfRule>
  </conditionalFormatting>
  <conditionalFormatting sqref="W31:W37">
    <cfRule type="expression" dxfId="127" priority="13">
      <formula>$W$33="MODERADA"</formula>
    </cfRule>
    <cfRule type="expression" dxfId="126" priority="14">
      <formula>$W$33="EXTREMA"</formula>
    </cfRule>
    <cfRule type="expression" dxfId="125" priority="15">
      <formula>$W$33="ALTA"</formula>
    </cfRule>
    <cfRule type="expression" dxfId="124" priority="16">
      <formula>$W$33="BAJA"</formula>
    </cfRule>
  </conditionalFormatting>
  <conditionalFormatting sqref="K33:K37">
    <cfRule type="expression" dxfId="123" priority="9">
      <formula>$K$33="BAJA"</formula>
    </cfRule>
    <cfRule type="expression" dxfId="122" priority="10">
      <formula>$K$33="MODERADA"</formula>
    </cfRule>
    <cfRule type="expression" dxfId="121" priority="11">
      <formula>$K$33="ALTA"</formula>
    </cfRule>
    <cfRule type="expression" dxfId="120" priority="12">
      <formula>$K$33="EXTREMA"</formula>
    </cfRule>
  </conditionalFormatting>
  <conditionalFormatting sqref="W10:W11">
    <cfRule type="expression" dxfId="119" priority="5">
      <formula>$K$12="BAJA"</formula>
    </cfRule>
    <cfRule type="expression" dxfId="118" priority="6">
      <formula>$K$12="MODERADA"</formula>
    </cfRule>
    <cfRule type="expression" dxfId="117" priority="7">
      <formula>$K$12="ALTA"</formula>
    </cfRule>
    <cfRule type="expression" dxfId="116" priority="8">
      <formula>$K$12="EXTREMA"</formula>
    </cfRule>
  </conditionalFormatting>
  <conditionalFormatting sqref="W12:W16">
    <cfRule type="expression" dxfId="115" priority="1">
      <formula>$K$12="BAJA"</formula>
    </cfRule>
    <cfRule type="expression" dxfId="114" priority="2">
      <formula>$K$12="MODERADA"</formula>
    </cfRule>
    <cfRule type="expression" dxfId="113" priority="3">
      <formula>$K$12="ALTA"</formula>
    </cfRule>
    <cfRule type="expression" dxfId="112" priority="4">
      <formula>$K$12="EXTREMA"</formula>
    </cfRule>
  </conditionalFormatting>
  <conditionalFormatting sqref="K17:K30 W17:W30">
    <cfRule type="expression" dxfId="111" priority="25">
      <formula>#REF!="BAJA"</formula>
    </cfRule>
    <cfRule type="expression" dxfId="110" priority="26">
      <formula>#REF!="MODERADA"</formula>
    </cfRule>
    <cfRule type="expression" dxfId="109" priority="27">
      <formula>#REF!="ALTA"</formula>
    </cfRule>
    <cfRule type="expression" dxfId="108" priority="28">
      <formula>#REF!="EXTREMA"</formula>
    </cfRule>
  </conditionalFormatting>
  <dataValidations count="5">
    <dataValidation type="list" allowBlank="1" showInputMessage="1" showErrorMessage="1" sqref="N10:N37">
      <formula1>$AI$2:$AI$3</formula1>
    </dataValidation>
    <dataValidation type="list" allowBlank="1" showInputMessage="1" showErrorMessage="1" sqref="R10:R37">
      <formula1>$AJ$1:$AK$1</formula1>
    </dataValidation>
    <dataValidation type="list" allowBlank="1" showInputMessage="1" showErrorMessage="1" sqref="G10:G37">
      <formula1>$AK$2:$AK$4</formula1>
    </dataValidation>
    <dataValidation type="list" allowBlank="1" showInputMessage="1" showErrorMessage="1" sqref="I10:I37">
      <formula1>$AJ$2:$AJ$4</formula1>
    </dataValidation>
    <dataValidation type="list" allowBlank="1" showInputMessage="1" showErrorMessage="1" sqref="D10:D37">
      <formula1>$AI$2:$AI$5</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1"/>
  <sheetViews>
    <sheetView topLeftCell="A10" workbookViewId="0">
      <selection activeCell="E10" sqref="E10:E16"/>
    </sheetView>
  </sheetViews>
  <sheetFormatPr baseColWidth="10" defaultRowHeight="12.75" x14ac:dyDescent="0.25"/>
  <cols>
    <col min="1" max="2" width="22.5703125" style="46" customWidth="1"/>
    <col min="3" max="3" width="24.5703125" style="46" customWidth="1"/>
    <col min="4" max="4" width="17.28515625" style="46" customWidth="1"/>
    <col min="5" max="5" width="20.140625" style="46" customWidth="1"/>
    <col min="6" max="6" width="23.140625" style="46" customWidth="1"/>
    <col min="7" max="7" width="22.42578125" style="46" customWidth="1"/>
    <col min="8" max="8" width="2.42578125" style="46" hidden="1" customWidth="1"/>
    <col min="9" max="9" width="18.28515625" style="46" customWidth="1"/>
    <col min="10" max="10" width="5.42578125" style="46" hidden="1" customWidth="1"/>
    <col min="11" max="11" width="17.140625" style="46" customWidth="1"/>
    <col min="12" max="12" width="20.28515625" style="46" customWidth="1"/>
    <col min="13" max="13" width="44.7109375" style="46" customWidth="1"/>
    <col min="14" max="14" width="9.5703125" style="46" customWidth="1"/>
    <col min="15" max="15" width="4" style="46" hidden="1" customWidth="1"/>
    <col min="16" max="16" width="4.7109375" style="46" hidden="1" customWidth="1"/>
    <col min="17" max="17" width="2.7109375" style="46" hidden="1" customWidth="1"/>
    <col min="18" max="18" width="12.7109375" style="46" customWidth="1"/>
    <col min="19" max="20" width="2.7109375" style="46" hidden="1" customWidth="1"/>
    <col min="21" max="21" width="18.42578125" style="46" customWidth="1"/>
    <col min="22" max="22" width="16.7109375" style="46" customWidth="1"/>
    <col min="23" max="23" width="16.42578125" style="46" customWidth="1"/>
    <col min="24" max="25" width="21.7109375" style="46" customWidth="1"/>
    <col min="26" max="26" width="31.85546875" style="46" customWidth="1"/>
    <col min="27" max="27" width="28.7109375" style="46" customWidth="1"/>
    <col min="28" max="28" width="15.85546875" style="46" customWidth="1"/>
    <col min="29" max="29" width="68.7109375" style="46" customWidth="1"/>
    <col min="30" max="30" width="19.140625" style="46" customWidth="1"/>
    <col min="31" max="31" width="52.42578125" style="46" customWidth="1"/>
    <col min="32" max="16384" width="11.42578125" style="46"/>
  </cols>
  <sheetData>
    <row r="1" spans="1:37" s="58" customFormat="1" ht="21.75" customHeight="1" x14ac:dyDescent="0.25">
      <c r="A1" s="477"/>
      <c r="B1" s="479" t="s">
        <v>83</v>
      </c>
      <c r="C1" s="480"/>
      <c r="D1" s="480"/>
      <c r="E1" s="481"/>
      <c r="F1" s="479" t="s">
        <v>85</v>
      </c>
      <c r="G1" s="480"/>
      <c r="H1" s="480"/>
      <c r="I1" s="480"/>
      <c r="J1" s="480"/>
      <c r="K1" s="480"/>
      <c r="L1" s="480"/>
      <c r="M1" s="480"/>
      <c r="N1" s="480"/>
      <c r="O1" s="480"/>
      <c r="P1" s="480"/>
      <c r="Q1" s="480"/>
      <c r="R1" s="480"/>
      <c r="S1" s="480"/>
      <c r="T1" s="480"/>
      <c r="U1" s="480"/>
      <c r="V1" s="480"/>
      <c r="W1" s="480"/>
      <c r="X1" s="480"/>
      <c r="Y1" s="480"/>
      <c r="Z1" s="480"/>
      <c r="AA1" s="480"/>
      <c r="AB1" s="481"/>
      <c r="AC1" s="78" t="s">
        <v>86</v>
      </c>
      <c r="AD1" s="381" t="s">
        <v>96</v>
      </c>
      <c r="AE1" s="383"/>
      <c r="AI1" s="58" t="s">
        <v>61</v>
      </c>
      <c r="AJ1" s="58" t="s">
        <v>9</v>
      </c>
      <c r="AK1" s="58" t="s">
        <v>8</v>
      </c>
    </row>
    <row r="2" spans="1:37" s="58" customFormat="1" ht="21.75" customHeight="1" x14ac:dyDescent="0.25">
      <c r="A2" s="478"/>
      <c r="B2" s="482"/>
      <c r="C2" s="483"/>
      <c r="D2" s="483"/>
      <c r="E2" s="484"/>
      <c r="F2" s="482"/>
      <c r="G2" s="483"/>
      <c r="H2" s="483"/>
      <c r="I2" s="483"/>
      <c r="J2" s="483"/>
      <c r="K2" s="483"/>
      <c r="L2" s="483"/>
      <c r="M2" s="483"/>
      <c r="N2" s="483"/>
      <c r="O2" s="483"/>
      <c r="P2" s="483"/>
      <c r="Q2" s="483"/>
      <c r="R2" s="483"/>
      <c r="S2" s="483"/>
      <c r="T2" s="483"/>
      <c r="U2" s="483"/>
      <c r="V2" s="483"/>
      <c r="W2" s="483"/>
      <c r="X2" s="483"/>
      <c r="Y2" s="483"/>
      <c r="Z2" s="483"/>
      <c r="AA2" s="483"/>
      <c r="AB2" s="484"/>
      <c r="AC2" s="59" t="s">
        <v>88</v>
      </c>
      <c r="AD2" s="485" t="s">
        <v>97</v>
      </c>
      <c r="AE2" s="486"/>
      <c r="AH2" s="58" t="s">
        <v>11</v>
      </c>
      <c r="AI2" s="58" t="s">
        <v>63</v>
      </c>
      <c r="AJ2" s="58" t="s">
        <v>62</v>
      </c>
      <c r="AK2" s="58" t="s">
        <v>13</v>
      </c>
    </row>
    <row r="3" spans="1:37" s="58" customFormat="1" ht="21.75" customHeight="1" x14ac:dyDescent="0.25">
      <c r="A3" s="478"/>
      <c r="B3" s="479" t="s">
        <v>84</v>
      </c>
      <c r="C3" s="480"/>
      <c r="D3" s="480"/>
      <c r="E3" s="481"/>
      <c r="F3" s="479" t="s">
        <v>92</v>
      </c>
      <c r="G3" s="480"/>
      <c r="H3" s="480"/>
      <c r="I3" s="480"/>
      <c r="J3" s="480"/>
      <c r="K3" s="480"/>
      <c r="L3" s="480"/>
      <c r="M3" s="480"/>
      <c r="N3" s="480"/>
      <c r="O3" s="480"/>
      <c r="P3" s="480"/>
      <c r="Q3" s="480"/>
      <c r="R3" s="480"/>
      <c r="S3" s="480"/>
      <c r="T3" s="480"/>
      <c r="U3" s="480"/>
      <c r="V3" s="480"/>
      <c r="W3" s="480"/>
      <c r="X3" s="480"/>
      <c r="Y3" s="480"/>
      <c r="Z3" s="480"/>
      <c r="AA3" s="480"/>
      <c r="AB3" s="481"/>
      <c r="AC3" s="78" t="s">
        <v>87</v>
      </c>
      <c r="AD3" s="381"/>
      <c r="AE3" s="383"/>
      <c r="AH3" s="58" t="s">
        <v>12</v>
      </c>
      <c r="AI3" s="58" t="s">
        <v>65</v>
      </c>
      <c r="AJ3" s="58" t="s">
        <v>64</v>
      </c>
      <c r="AK3" s="58" t="s">
        <v>14</v>
      </c>
    </row>
    <row r="4" spans="1:37" s="58" customFormat="1" ht="21.75" customHeight="1" x14ac:dyDescent="0.25">
      <c r="A4" s="478"/>
      <c r="B4" s="482"/>
      <c r="C4" s="483"/>
      <c r="D4" s="483"/>
      <c r="E4" s="484"/>
      <c r="F4" s="482"/>
      <c r="G4" s="483"/>
      <c r="H4" s="483"/>
      <c r="I4" s="483"/>
      <c r="J4" s="483"/>
      <c r="K4" s="483"/>
      <c r="L4" s="483"/>
      <c r="M4" s="483"/>
      <c r="N4" s="483"/>
      <c r="O4" s="483"/>
      <c r="P4" s="483"/>
      <c r="Q4" s="483"/>
      <c r="R4" s="483"/>
      <c r="S4" s="483"/>
      <c r="T4" s="483"/>
      <c r="U4" s="483"/>
      <c r="V4" s="483"/>
      <c r="W4" s="483"/>
      <c r="X4" s="483"/>
      <c r="Y4" s="483"/>
      <c r="Z4" s="483"/>
      <c r="AA4" s="483"/>
      <c r="AB4" s="484"/>
      <c r="AC4" s="78" t="s">
        <v>89</v>
      </c>
      <c r="AD4" s="487">
        <v>43465</v>
      </c>
      <c r="AE4" s="383"/>
      <c r="AI4" s="58" t="s">
        <v>67</v>
      </c>
      <c r="AJ4" s="58" t="s">
        <v>66</v>
      </c>
      <c r="AK4" s="58" t="s">
        <v>15</v>
      </c>
    </row>
    <row r="5" spans="1:37" ht="24.75" customHeight="1" x14ac:dyDescent="0.25">
      <c r="A5" s="468" t="s">
        <v>72</v>
      </c>
      <c r="B5" s="468"/>
      <c r="C5" s="1073">
        <v>43488</v>
      </c>
      <c r="D5" s="488"/>
      <c r="E5" s="488"/>
      <c r="F5" s="488"/>
      <c r="G5" s="527"/>
      <c r="H5" s="528"/>
      <c r="I5" s="528"/>
      <c r="J5" s="528"/>
      <c r="K5" s="528"/>
      <c r="L5" s="528"/>
      <c r="M5" s="57" t="s">
        <v>79</v>
      </c>
      <c r="N5" s="466" t="s">
        <v>75</v>
      </c>
      <c r="O5" s="466"/>
      <c r="P5" s="466"/>
      <c r="Q5" s="466"/>
      <c r="R5" s="466"/>
      <c r="S5" s="62"/>
      <c r="T5" s="62"/>
      <c r="U5" s="77" t="s">
        <v>98</v>
      </c>
      <c r="V5" s="473" t="s">
        <v>90</v>
      </c>
      <c r="W5" s="474"/>
      <c r="X5" s="56"/>
      <c r="Y5" s="74" t="s">
        <v>76</v>
      </c>
      <c r="Z5" s="157" t="s">
        <v>98</v>
      </c>
      <c r="AA5" s="74" t="s">
        <v>77</v>
      </c>
      <c r="AB5" s="157" t="s">
        <v>98</v>
      </c>
      <c r="AC5" s="73" t="s">
        <v>78</v>
      </c>
      <c r="AD5" s="475"/>
      <c r="AE5" s="476"/>
      <c r="AI5" s="46" t="s">
        <v>70</v>
      </c>
      <c r="AJ5" s="58" t="s">
        <v>68</v>
      </c>
    </row>
    <row r="6" spans="1:37" x14ac:dyDescent="0.25">
      <c r="A6" s="466" t="s">
        <v>52</v>
      </c>
      <c r="B6" s="466"/>
      <c r="C6" s="466"/>
      <c r="D6" s="466"/>
      <c r="E6" s="466"/>
      <c r="F6" s="466"/>
      <c r="G6" s="522" t="s">
        <v>21</v>
      </c>
      <c r="H6" s="523"/>
      <c r="I6" s="523"/>
      <c r="J6" s="523"/>
      <c r="K6" s="523"/>
      <c r="L6" s="523"/>
      <c r="M6" s="523"/>
      <c r="N6" s="523"/>
      <c r="O6" s="523"/>
      <c r="P6" s="523"/>
      <c r="Q6" s="523"/>
      <c r="R6" s="523"/>
      <c r="S6" s="523"/>
      <c r="T6" s="523"/>
      <c r="U6" s="523"/>
      <c r="V6" s="523"/>
      <c r="W6" s="523"/>
      <c r="X6" s="523"/>
      <c r="Y6" s="523"/>
      <c r="Z6" s="523"/>
      <c r="AA6" s="524"/>
      <c r="AB6" s="450" t="s">
        <v>27</v>
      </c>
      <c r="AC6" s="453" t="s">
        <v>38</v>
      </c>
      <c r="AD6" s="454"/>
      <c r="AE6" s="455"/>
      <c r="AJ6" s="58" t="s">
        <v>69</v>
      </c>
    </row>
    <row r="7" spans="1:37" s="58" customFormat="1" ht="14.25" customHeight="1" x14ac:dyDescent="0.25">
      <c r="A7" s="462" t="s">
        <v>58</v>
      </c>
      <c r="B7" s="463" t="s">
        <v>60</v>
      </c>
      <c r="C7" s="462" t="s">
        <v>40</v>
      </c>
      <c r="D7" s="462" t="s">
        <v>61</v>
      </c>
      <c r="E7" s="462" t="s">
        <v>41</v>
      </c>
      <c r="F7" s="466" t="s">
        <v>42</v>
      </c>
      <c r="G7" s="518" t="s">
        <v>74</v>
      </c>
      <c r="H7" s="518"/>
      <c r="I7" s="518"/>
      <c r="J7" s="518"/>
      <c r="K7" s="518"/>
      <c r="L7" s="431" t="s">
        <v>25</v>
      </c>
      <c r="M7" s="519" t="s">
        <v>24</v>
      </c>
      <c r="N7" s="519"/>
      <c r="O7" s="519"/>
      <c r="P7" s="519"/>
      <c r="Q7" s="519"/>
      <c r="R7" s="519"/>
      <c r="S7" s="519"/>
      <c r="T7" s="519"/>
      <c r="U7" s="519"/>
      <c r="V7" s="519"/>
      <c r="W7" s="519"/>
      <c r="X7" s="519"/>
      <c r="Y7" s="519"/>
      <c r="Z7" s="519"/>
      <c r="AA7" s="519"/>
      <c r="AB7" s="451"/>
      <c r="AC7" s="456"/>
      <c r="AD7" s="457"/>
      <c r="AE7" s="458"/>
    </row>
    <row r="8" spans="1:37" s="58" customFormat="1" ht="20.25" customHeight="1" x14ac:dyDescent="0.25">
      <c r="A8" s="462"/>
      <c r="B8" s="464"/>
      <c r="C8" s="462"/>
      <c r="D8" s="462"/>
      <c r="E8" s="462"/>
      <c r="F8" s="466"/>
      <c r="G8" s="520" t="s">
        <v>43</v>
      </c>
      <c r="H8" s="520"/>
      <c r="I8" s="520"/>
      <c r="J8" s="520"/>
      <c r="K8" s="520"/>
      <c r="L8" s="432"/>
      <c r="M8" s="436" t="s">
        <v>54</v>
      </c>
      <c r="N8" s="436" t="s">
        <v>23</v>
      </c>
      <c r="O8" s="88"/>
      <c r="P8" s="88"/>
      <c r="Q8" s="88"/>
      <c r="R8" s="438" t="s">
        <v>45</v>
      </c>
      <c r="S8" s="89"/>
      <c r="T8" s="89"/>
      <c r="U8" s="440" t="s">
        <v>44</v>
      </c>
      <c r="V8" s="441"/>
      <c r="W8" s="442"/>
      <c r="X8" s="443" t="s">
        <v>59</v>
      </c>
      <c r="Y8" s="521" t="s">
        <v>49</v>
      </c>
      <c r="Z8" s="521"/>
      <c r="AA8" s="521"/>
      <c r="AB8" s="451"/>
      <c r="AC8" s="459"/>
      <c r="AD8" s="460"/>
      <c r="AE8" s="461"/>
    </row>
    <row r="9" spans="1:37" s="58" customFormat="1" ht="47.25" customHeight="1" x14ac:dyDescent="0.25">
      <c r="A9" s="463"/>
      <c r="B9" s="465"/>
      <c r="C9" s="463"/>
      <c r="D9" s="463"/>
      <c r="E9" s="463"/>
      <c r="F9" s="467"/>
      <c r="G9" s="69" t="s">
        <v>8</v>
      </c>
      <c r="H9" s="90" t="s">
        <v>80</v>
      </c>
      <c r="I9" s="69" t="s">
        <v>9</v>
      </c>
      <c r="J9" s="90" t="s">
        <v>81</v>
      </c>
      <c r="K9" s="83" t="s">
        <v>10</v>
      </c>
      <c r="L9" s="433"/>
      <c r="M9" s="437"/>
      <c r="N9" s="437"/>
      <c r="O9" s="91"/>
      <c r="P9" s="91"/>
      <c r="Q9" s="91"/>
      <c r="R9" s="439"/>
      <c r="S9" s="92"/>
      <c r="T9" s="92"/>
      <c r="U9" s="71" t="s">
        <v>8</v>
      </c>
      <c r="V9" s="72" t="s">
        <v>9</v>
      </c>
      <c r="W9" s="71" t="s">
        <v>10</v>
      </c>
      <c r="X9" s="444"/>
      <c r="Y9" s="64" t="s">
        <v>93</v>
      </c>
      <c r="Z9" s="84" t="s">
        <v>47</v>
      </c>
      <c r="AA9" s="84" t="s">
        <v>48</v>
      </c>
      <c r="AB9" s="452"/>
      <c r="AC9" s="65" t="s">
        <v>47</v>
      </c>
      <c r="AD9" s="65" t="s">
        <v>50</v>
      </c>
      <c r="AE9" s="75" t="s">
        <v>51</v>
      </c>
    </row>
    <row r="10" spans="1:37" ht="86.25" customHeight="1" x14ac:dyDescent="0.25">
      <c r="A10" s="1054" t="s">
        <v>510</v>
      </c>
      <c r="B10" s="1057" t="s">
        <v>511</v>
      </c>
      <c r="C10" s="1060" t="s">
        <v>512</v>
      </c>
      <c r="D10" s="1063" t="s">
        <v>67</v>
      </c>
      <c r="E10" s="1054" t="s">
        <v>513</v>
      </c>
      <c r="F10" s="1054" t="s">
        <v>514</v>
      </c>
      <c r="G10" s="413" t="s">
        <v>15</v>
      </c>
      <c r="H10" s="415" t="str">
        <f>IF(G10="(1) RARA VEZ","1", IF(G10="(2) IMPROBABLE","2",IF(G10="(3) POSIBLE","3",IF(G10="(4) PROBABLE","4",IF(G10="(5) CASI SEGURO","5","")))))</f>
        <v>3</v>
      </c>
      <c r="I10" s="418" t="s">
        <v>66</v>
      </c>
      <c r="J10" s="420" t="str">
        <f>IF(I10="(1) INSIGNIFICANTE","1",IF(I10="(2) MENOR","2",IF(I10="(3) MODERADO","3",IF(I10="(4) MAYOR","4",IF(I10="(5) CATASTRÓFICO","5","")))))</f>
        <v>3</v>
      </c>
      <c r="K10" s="347">
        <f>+H10*J10</f>
        <v>9</v>
      </c>
      <c r="L10" s="1054" t="s">
        <v>515</v>
      </c>
      <c r="M10" s="50" t="s">
        <v>6</v>
      </c>
      <c r="N10" s="41" t="s">
        <v>11</v>
      </c>
      <c r="O10" s="76">
        <f>IF(N10="SÍ",15,"0")</f>
        <v>15</v>
      </c>
      <c r="P10" s="402">
        <f>SUM(O10:O16)</f>
        <v>30</v>
      </c>
      <c r="Q10" s="404">
        <f>IF(AND(P10&gt;=0,P10&lt;=50),0,IF(AND(P10&gt;50,P10&lt;=75),1,IF(AND(P10&gt;75,P10&lt;=100),2,"REVISAR")))</f>
        <v>0</v>
      </c>
      <c r="R10" s="406" t="s">
        <v>8</v>
      </c>
      <c r="S10" s="404">
        <f>IF(R10="PROBABILIDAD",H10-Q10,J10-Q10)</f>
        <v>3</v>
      </c>
      <c r="T10" s="408">
        <f>IF($S10&lt;=0,1,$S10)</f>
        <v>3</v>
      </c>
      <c r="U10" s="410" t="str">
        <f>IF(AND($R10="PROBABILIDAD",$T10=1),$AK$2,IF(AND(R10="PROBABILIDAD",$T10=2),$AK$3,IF(AND($R10="PROBABILIDAD",$T10=3),$AK$4,IF(AND($R10="PROBABILIDAD",$T10=4),#REF!,IF(AND($R10="PROBABILIDAD",$T10=5),#REF!,$G10)))))</f>
        <v>(3) POSIBLE</v>
      </c>
      <c r="V10" s="394" t="str">
        <f>IF(AND($R10="IMPACTO",$T10=1),$AJ$2,IF(AND(R10="IMPACTO",$T10=2),$AJ$3,IF(AND($R10="IMPACTO",$T10=3),$AJ$4,IF(AND($R10="IMPACTO",$T10=4),$AJ$5,IF(AND($R10="IMPACTO",$T10=5),$AJ$6,I10)))))</f>
        <v>(3) MODERADO</v>
      </c>
      <c r="W10" s="347">
        <f>IF(R10="PROBABILIDAD",T10*J10,T10*H10)</f>
        <v>9</v>
      </c>
      <c r="X10" s="1049" t="s">
        <v>516</v>
      </c>
      <c r="Y10" s="1051" t="s">
        <v>517</v>
      </c>
      <c r="Z10" s="1053" t="s">
        <v>518</v>
      </c>
      <c r="AA10" s="1053" t="s">
        <v>519</v>
      </c>
      <c r="AB10" s="1039" t="s">
        <v>520</v>
      </c>
      <c r="AC10" s="1049" t="s">
        <v>521</v>
      </c>
      <c r="AD10" s="1069" t="s">
        <v>522</v>
      </c>
      <c r="AE10" s="1071" t="s">
        <v>523</v>
      </c>
    </row>
    <row r="11" spans="1:37" ht="86.25" customHeight="1" x14ac:dyDescent="0.25">
      <c r="A11" s="1055"/>
      <c r="B11" s="1058"/>
      <c r="C11" s="1061"/>
      <c r="D11" s="1058"/>
      <c r="E11" s="1055"/>
      <c r="F11" s="1055"/>
      <c r="G11" s="413"/>
      <c r="H11" s="416"/>
      <c r="I11" s="418"/>
      <c r="J11" s="420"/>
      <c r="K11" s="347"/>
      <c r="L11" s="1055"/>
      <c r="M11" s="51" t="s">
        <v>7</v>
      </c>
      <c r="N11" s="41" t="s">
        <v>11</v>
      </c>
      <c r="O11" s="42">
        <f>IF(N11="SÍ",5,"0")</f>
        <v>5</v>
      </c>
      <c r="P11" s="403"/>
      <c r="Q11" s="405"/>
      <c r="R11" s="407"/>
      <c r="S11" s="405"/>
      <c r="T11" s="409"/>
      <c r="U11" s="411"/>
      <c r="V11" s="395"/>
      <c r="W11" s="347"/>
      <c r="X11" s="1050"/>
      <c r="Y11" s="1052"/>
      <c r="Z11" s="1050"/>
      <c r="AA11" s="1050"/>
      <c r="AB11" s="1040"/>
      <c r="AC11" s="1050"/>
      <c r="AD11" s="1070"/>
      <c r="AE11" s="1072"/>
    </row>
    <row r="12" spans="1:37" ht="86.25" customHeight="1" x14ac:dyDescent="0.25">
      <c r="A12" s="1055"/>
      <c r="B12" s="1058"/>
      <c r="C12" s="1061"/>
      <c r="D12" s="1058"/>
      <c r="E12" s="1055"/>
      <c r="F12" s="1055"/>
      <c r="G12" s="413"/>
      <c r="H12" s="416"/>
      <c r="I12" s="418"/>
      <c r="J12" s="420"/>
      <c r="K12" s="392"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1055"/>
      <c r="M12" s="52" t="s">
        <v>3</v>
      </c>
      <c r="N12" s="41" t="s">
        <v>12</v>
      </c>
      <c r="O12" s="42" t="str">
        <f>IF(N12="SÍ",15,"0")</f>
        <v>0</v>
      </c>
      <c r="P12" s="403"/>
      <c r="Q12" s="405"/>
      <c r="R12" s="407"/>
      <c r="S12" s="405"/>
      <c r="T12" s="409"/>
      <c r="U12" s="411"/>
      <c r="V12" s="395"/>
      <c r="W12" s="392"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ALTA</v>
      </c>
      <c r="X12" s="1050"/>
      <c r="Y12" s="1052"/>
      <c r="Z12" s="1050"/>
      <c r="AA12" s="1050"/>
      <c r="AB12" s="1040"/>
      <c r="AC12" s="1050"/>
      <c r="AD12" s="1070"/>
      <c r="AE12" s="1072"/>
      <c r="AF12" s="46">
        <f>2+14+21+9</f>
        <v>46</v>
      </c>
      <c r="AG12" s="46">
        <v>57</v>
      </c>
      <c r="AH12" s="158">
        <f>+AF12/AG12</f>
        <v>0.80701754385964908</v>
      </c>
    </row>
    <row r="13" spans="1:37" ht="86.25" customHeight="1" x14ac:dyDescent="0.25">
      <c r="A13" s="1055"/>
      <c r="B13" s="1058"/>
      <c r="C13" s="1061"/>
      <c r="D13" s="1058"/>
      <c r="E13" s="1055"/>
      <c r="F13" s="1055"/>
      <c r="G13" s="413"/>
      <c r="H13" s="416"/>
      <c r="I13" s="418"/>
      <c r="J13" s="420"/>
      <c r="K13" s="392"/>
      <c r="L13" s="1055"/>
      <c r="M13" s="52" t="s">
        <v>4</v>
      </c>
      <c r="N13" s="41" t="s">
        <v>11</v>
      </c>
      <c r="O13" s="42">
        <f>IF(N13="SÍ",10,"0")</f>
        <v>10</v>
      </c>
      <c r="P13" s="403"/>
      <c r="Q13" s="405"/>
      <c r="R13" s="407"/>
      <c r="S13" s="405"/>
      <c r="T13" s="409"/>
      <c r="U13" s="411"/>
      <c r="V13" s="395"/>
      <c r="W13" s="392"/>
      <c r="X13" s="1050"/>
      <c r="Y13" s="1052"/>
      <c r="Z13" s="1050"/>
      <c r="AA13" s="1050"/>
      <c r="AB13" s="1040"/>
      <c r="AC13" s="1050"/>
      <c r="AD13" s="1070"/>
      <c r="AE13" s="1072"/>
    </row>
    <row r="14" spans="1:37" ht="86.25" customHeight="1" x14ac:dyDescent="0.25">
      <c r="A14" s="1055"/>
      <c r="B14" s="1058"/>
      <c r="C14" s="1061"/>
      <c r="D14" s="1058"/>
      <c r="E14" s="1055"/>
      <c r="F14" s="1055"/>
      <c r="G14" s="413"/>
      <c r="H14" s="416"/>
      <c r="I14" s="418"/>
      <c r="J14" s="420"/>
      <c r="K14" s="392"/>
      <c r="L14" s="1055"/>
      <c r="M14" s="51" t="s">
        <v>36</v>
      </c>
      <c r="N14" s="41" t="s">
        <v>12</v>
      </c>
      <c r="O14" s="42" t="str">
        <f>IF(N14="SÍ",15,"0")</f>
        <v>0</v>
      </c>
      <c r="P14" s="403"/>
      <c r="Q14" s="405"/>
      <c r="R14" s="407"/>
      <c r="S14" s="405"/>
      <c r="T14" s="409"/>
      <c r="U14" s="411"/>
      <c r="V14" s="395"/>
      <c r="W14" s="392"/>
      <c r="X14" s="1050"/>
      <c r="Y14" s="1052"/>
      <c r="Z14" s="1050"/>
      <c r="AA14" s="1050"/>
      <c r="AB14" s="1040"/>
      <c r="AC14" s="1050"/>
      <c r="AD14" s="1070"/>
      <c r="AE14" s="1072"/>
    </row>
    <row r="15" spans="1:37" ht="86.25" customHeight="1" x14ac:dyDescent="0.25">
      <c r="A15" s="1055"/>
      <c r="B15" s="1058"/>
      <c r="C15" s="1061"/>
      <c r="D15" s="1058"/>
      <c r="E15" s="1055"/>
      <c r="F15" s="1055"/>
      <c r="G15" s="413"/>
      <c r="H15" s="416"/>
      <c r="I15" s="418"/>
      <c r="J15" s="420"/>
      <c r="K15" s="392"/>
      <c r="L15" s="1055"/>
      <c r="M15" s="51" t="s">
        <v>5</v>
      </c>
      <c r="N15" s="41" t="s">
        <v>12</v>
      </c>
      <c r="O15" s="42" t="str">
        <f>IF(N15="SÍ",10,"0")</f>
        <v>0</v>
      </c>
      <c r="P15" s="403"/>
      <c r="Q15" s="405"/>
      <c r="R15" s="407"/>
      <c r="S15" s="405"/>
      <c r="T15" s="409"/>
      <c r="U15" s="411"/>
      <c r="V15" s="395"/>
      <c r="W15" s="392"/>
      <c r="X15" s="1050"/>
      <c r="Y15" s="1052"/>
      <c r="Z15" s="1050"/>
      <c r="AA15" s="1050"/>
      <c r="AB15" s="1040"/>
      <c r="AC15" s="1050"/>
      <c r="AD15" s="1070"/>
      <c r="AE15" s="1072"/>
    </row>
    <row r="16" spans="1:37" ht="86.25" customHeight="1" x14ac:dyDescent="0.25">
      <c r="A16" s="1056"/>
      <c r="B16" s="1059"/>
      <c r="C16" s="1062"/>
      <c r="D16" s="1059"/>
      <c r="E16" s="1056"/>
      <c r="F16" s="1056"/>
      <c r="G16" s="414"/>
      <c r="H16" s="417"/>
      <c r="I16" s="419"/>
      <c r="J16" s="420"/>
      <c r="K16" s="393"/>
      <c r="L16" s="1056"/>
      <c r="M16" s="53" t="s">
        <v>35</v>
      </c>
      <c r="N16" s="41" t="s">
        <v>12</v>
      </c>
      <c r="O16" s="42" t="str">
        <f>IF(N16="SÍ",30,"0")</f>
        <v>0</v>
      </c>
      <c r="P16" s="403"/>
      <c r="Q16" s="405"/>
      <c r="R16" s="407"/>
      <c r="S16" s="405"/>
      <c r="T16" s="409"/>
      <c r="U16" s="412"/>
      <c r="V16" s="396"/>
      <c r="W16" s="393"/>
      <c r="X16" s="1050"/>
      <c r="Y16" s="1052"/>
      <c r="Z16" s="1050"/>
      <c r="AA16" s="1050"/>
      <c r="AB16" s="1041"/>
      <c r="AC16" s="1050"/>
      <c r="AD16" s="1070"/>
      <c r="AE16" s="1072"/>
    </row>
    <row r="17" spans="1:31" ht="25.5" x14ac:dyDescent="0.25">
      <c r="A17" s="1054" t="s">
        <v>510</v>
      </c>
      <c r="B17" s="1057" t="s">
        <v>511</v>
      </c>
      <c r="C17" s="1054" t="s">
        <v>524</v>
      </c>
      <c r="D17" s="1063" t="s">
        <v>65</v>
      </c>
      <c r="E17" s="1054" t="s">
        <v>525</v>
      </c>
      <c r="F17" s="1066" t="s">
        <v>526</v>
      </c>
      <c r="G17" s="413" t="s">
        <v>13</v>
      </c>
      <c r="H17" s="415" t="str">
        <f>IF(G17="(1) RARA VEZ","1", IF(G17="(2) IMPROBABLE","2",IF(G17="(3) POSIBLE","3",IF(G17="(4) PROBABLE","4",IF(G17="(5) CASI SEGURO","5","")))))</f>
        <v>1</v>
      </c>
      <c r="I17" s="418" t="s">
        <v>69</v>
      </c>
      <c r="J17" s="420" t="str">
        <f>IF(I17="(1) INSIGNIFICANTE","1",IF(I17="(2) MENOR","2",IF(I17="(3) MODERADO","3",IF(I17="(4) MAYOR","4",IF(I17="(5) CATASTRÓFICO","5","")))))</f>
        <v>5</v>
      </c>
      <c r="K17" s="347">
        <f>+H17*J17</f>
        <v>5</v>
      </c>
      <c r="L17" s="1054" t="s">
        <v>527</v>
      </c>
      <c r="M17" s="50" t="s">
        <v>6</v>
      </c>
      <c r="N17" s="41" t="s">
        <v>11</v>
      </c>
      <c r="O17" s="76">
        <f>IF(N17="SÍ",15,"0")</f>
        <v>15</v>
      </c>
      <c r="P17" s="402">
        <f>SUM(O17:O23)</f>
        <v>75</v>
      </c>
      <c r="Q17" s="404">
        <f>IF(AND(P17&gt;=0,P17&lt;=50),0,IF(AND(P17&gt;50,P17&lt;=75),1,IF(AND(P17&gt;75,P17&lt;=100),2,"REVISAR")))</f>
        <v>1</v>
      </c>
      <c r="R17" s="406" t="s">
        <v>9</v>
      </c>
      <c r="S17" s="404">
        <f>IF(R17="PROBABILIDAD",H17-Q17,J17-Q17)</f>
        <v>4</v>
      </c>
      <c r="T17" s="408">
        <f>IF($S17&lt;=0,1,$S17)</f>
        <v>4</v>
      </c>
      <c r="U17" s="410" t="str">
        <f>IF(AND($R17="PROBABILIDAD",$T17=1),$AK$2,IF(AND(R17="PROBABILIDAD",$T17=2),$AK$3,IF(AND($R17="PROBABILIDAD",$T17=3),$AK$4,IF(AND($R17="PROBABILIDAD",$T17=4),#REF!,IF(AND($R17="PROBABILIDAD",$T17=5),#REF!,$G17)))))</f>
        <v>(1) RARA VEZ</v>
      </c>
      <c r="V17" s="394" t="str">
        <f>IF(AND($R17="IMPACTO",$T17=1),$AJ$2,IF(AND(R17="IMPACTO",$T17=2),$AJ$3,IF(AND($R17="IMPACTO",$T17=3),$AJ$4,IF(AND($R17="IMPACTO",$T17=4),$AJ$5,IF(AND($R17="IMPACTO",$T17=5),$AJ$6,I17)))))</f>
        <v>(4) MAYOR</v>
      </c>
      <c r="W17" s="397">
        <f>IF(R17="PROBABILIDAD",T17*J17,T17*H17)</f>
        <v>4</v>
      </c>
      <c r="X17" s="1053" t="s">
        <v>528</v>
      </c>
      <c r="Y17" s="1051" t="s">
        <v>517</v>
      </c>
      <c r="Z17" s="1053" t="s">
        <v>529</v>
      </c>
      <c r="AA17" s="1053" t="s">
        <v>530</v>
      </c>
      <c r="AB17" s="1039" t="s">
        <v>520</v>
      </c>
      <c r="AC17" s="1042" t="s">
        <v>531</v>
      </c>
      <c r="AD17" s="1044" t="s">
        <v>522</v>
      </c>
      <c r="AE17" s="1064" t="s">
        <v>532</v>
      </c>
    </row>
    <row r="18" spans="1:31" ht="25.5" x14ac:dyDescent="0.25">
      <c r="A18" s="1055"/>
      <c r="B18" s="1058"/>
      <c r="C18" s="1055"/>
      <c r="D18" s="1058"/>
      <c r="E18" s="1055"/>
      <c r="F18" s="1067"/>
      <c r="G18" s="413"/>
      <c r="H18" s="416"/>
      <c r="I18" s="418"/>
      <c r="J18" s="420"/>
      <c r="K18" s="347"/>
      <c r="L18" s="1055"/>
      <c r="M18" s="51" t="s">
        <v>7</v>
      </c>
      <c r="N18" s="41" t="s">
        <v>11</v>
      </c>
      <c r="O18" s="42">
        <f>IF(N18="SÍ",5,"0")</f>
        <v>5</v>
      </c>
      <c r="P18" s="403"/>
      <c r="Q18" s="405"/>
      <c r="R18" s="407"/>
      <c r="S18" s="405"/>
      <c r="T18" s="409"/>
      <c r="U18" s="411"/>
      <c r="V18" s="395"/>
      <c r="W18" s="347"/>
      <c r="X18" s="1050"/>
      <c r="Y18" s="1052"/>
      <c r="Z18" s="1050"/>
      <c r="AA18" s="1050"/>
      <c r="AB18" s="1040"/>
      <c r="AC18" s="1043"/>
      <c r="AD18" s="1045"/>
      <c r="AE18" s="1065"/>
    </row>
    <row r="19" spans="1:31" x14ac:dyDescent="0.25">
      <c r="A19" s="1055"/>
      <c r="B19" s="1058"/>
      <c r="C19" s="1055"/>
      <c r="D19" s="1058"/>
      <c r="E19" s="1055"/>
      <c r="F19" s="1067"/>
      <c r="G19" s="413"/>
      <c r="H19" s="416"/>
      <c r="I19" s="418"/>
      <c r="J19" s="420"/>
      <c r="K19" s="392"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ALTA</v>
      </c>
      <c r="L19" s="1055"/>
      <c r="M19" s="52" t="s">
        <v>3</v>
      </c>
      <c r="N19" s="41" t="s">
        <v>12</v>
      </c>
      <c r="O19" s="42" t="str">
        <f>IF(N19="SÍ",15,"0")</f>
        <v>0</v>
      </c>
      <c r="P19" s="403"/>
      <c r="Q19" s="405"/>
      <c r="R19" s="407"/>
      <c r="S19" s="405"/>
      <c r="T19" s="409"/>
      <c r="U19" s="411"/>
      <c r="V19" s="395"/>
      <c r="W19" s="392"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ALTA</v>
      </c>
      <c r="X19" s="1050"/>
      <c r="Y19" s="1052"/>
      <c r="Z19" s="1050"/>
      <c r="AA19" s="1050"/>
      <c r="AB19" s="1040"/>
      <c r="AC19" s="1043"/>
      <c r="AD19" s="1045"/>
      <c r="AE19" s="1065"/>
    </row>
    <row r="20" spans="1:31" x14ac:dyDescent="0.25">
      <c r="A20" s="1055"/>
      <c r="B20" s="1058"/>
      <c r="C20" s="1055"/>
      <c r="D20" s="1058"/>
      <c r="E20" s="1055"/>
      <c r="F20" s="1067"/>
      <c r="G20" s="413"/>
      <c r="H20" s="416"/>
      <c r="I20" s="418"/>
      <c r="J20" s="420"/>
      <c r="K20" s="392"/>
      <c r="L20" s="1055"/>
      <c r="M20" s="52" t="s">
        <v>4</v>
      </c>
      <c r="N20" s="41" t="s">
        <v>11</v>
      </c>
      <c r="O20" s="42">
        <f>IF(N20="SÍ",10,"0")</f>
        <v>10</v>
      </c>
      <c r="P20" s="403"/>
      <c r="Q20" s="405"/>
      <c r="R20" s="407"/>
      <c r="S20" s="405"/>
      <c r="T20" s="409"/>
      <c r="U20" s="411"/>
      <c r="V20" s="395"/>
      <c r="W20" s="392"/>
      <c r="X20" s="1050"/>
      <c r="Y20" s="1052"/>
      <c r="Z20" s="1050"/>
      <c r="AA20" s="1050"/>
      <c r="AB20" s="1040"/>
      <c r="AC20" s="1043"/>
      <c r="AD20" s="1045"/>
      <c r="AE20" s="1065"/>
    </row>
    <row r="21" spans="1:31" ht="25.5" x14ac:dyDescent="0.25">
      <c r="A21" s="1055"/>
      <c r="B21" s="1058"/>
      <c r="C21" s="1055"/>
      <c r="D21" s="1058"/>
      <c r="E21" s="1055"/>
      <c r="F21" s="1067"/>
      <c r="G21" s="413"/>
      <c r="H21" s="416"/>
      <c r="I21" s="418"/>
      <c r="J21" s="420"/>
      <c r="K21" s="392"/>
      <c r="L21" s="1055"/>
      <c r="M21" s="51" t="s">
        <v>36</v>
      </c>
      <c r="N21" s="41" t="s">
        <v>11</v>
      </c>
      <c r="O21" s="42">
        <f>IF(N21="SÍ",15,"0")</f>
        <v>15</v>
      </c>
      <c r="P21" s="403"/>
      <c r="Q21" s="405"/>
      <c r="R21" s="407"/>
      <c r="S21" s="405"/>
      <c r="T21" s="409"/>
      <c r="U21" s="411"/>
      <c r="V21" s="395"/>
      <c r="W21" s="392"/>
      <c r="X21" s="1050"/>
      <c r="Y21" s="1052"/>
      <c r="Z21" s="1050"/>
      <c r="AA21" s="1050"/>
      <c r="AB21" s="1040"/>
      <c r="AC21" s="1043"/>
      <c r="AD21" s="1045"/>
      <c r="AE21" s="1065"/>
    </row>
    <row r="22" spans="1:31" ht="25.5" x14ac:dyDescent="0.25">
      <c r="A22" s="1055"/>
      <c r="B22" s="1058"/>
      <c r="C22" s="1055"/>
      <c r="D22" s="1058"/>
      <c r="E22" s="1055"/>
      <c r="F22" s="1067"/>
      <c r="G22" s="413"/>
      <c r="H22" s="416"/>
      <c r="I22" s="418"/>
      <c r="J22" s="420"/>
      <c r="K22" s="392"/>
      <c r="L22" s="1055"/>
      <c r="M22" s="51" t="s">
        <v>5</v>
      </c>
      <c r="N22" s="41" t="s">
        <v>12</v>
      </c>
      <c r="O22" s="42" t="str">
        <f>IF(N22="SÍ",10,"0")</f>
        <v>0</v>
      </c>
      <c r="P22" s="403"/>
      <c r="Q22" s="405"/>
      <c r="R22" s="407"/>
      <c r="S22" s="405"/>
      <c r="T22" s="409"/>
      <c r="U22" s="411"/>
      <c r="V22" s="395"/>
      <c r="W22" s="392"/>
      <c r="X22" s="1050"/>
      <c r="Y22" s="1052"/>
      <c r="Z22" s="1050"/>
      <c r="AA22" s="1050"/>
      <c r="AB22" s="1040"/>
      <c r="AC22" s="1043"/>
      <c r="AD22" s="1045"/>
      <c r="AE22" s="1065"/>
    </row>
    <row r="23" spans="1:31" ht="25.5" x14ac:dyDescent="0.25">
      <c r="A23" s="1056"/>
      <c r="B23" s="1059"/>
      <c r="C23" s="1056"/>
      <c r="D23" s="1059"/>
      <c r="E23" s="1056"/>
      <c r="F23" s="1068"/>
      <c r="G23" s="414"/>
      <c r="H23" s="417"/>
      <c r="I23" s="419"/>
      <c r="J23" s="420"/>
      <c r="K23" s="393"/>
      <c r="L23" s="1056"/>
      <c r="M23" s="53" t="s">
        <v>35</v>
      </c>
      <c r="N23" s="41" t="s">
        <v>11</v>
      </c>
      <c r="O23" s="42">
        <f>IF(N23="SÍ",30,"0")</f>
        <v>30</v>
      </c>
      <c r="P23" s="403"/>
      <c r="Q23" s="405"/>
      <c r="R23" s="407"/>
      <c r="S23" s="405"/>
      <c r="T23" s="409"/>
      <c r="U23" s="412"/>
      <c r="V23" s="396"/>
      <c r="W23" s="392"/>
      <c r="X23" s="1050"/>
      <c r="Y23" s="1052"/>
      <c r="Z23" s="1050"/>
      <c r="AA23" s="1050"/>
      <c r="AB23" s="1041"/>
      <c r="AC23" s="1043"/>
      <c r="AD23" s="1045"/>
      <c r="AE23" s="1065"/>
    </row>
    <row r="24" spans="1:31" ht="25.5" x14ac:dyDescent="0.25">
      <c r="A24" s="1054" t="s">
        <v>510</v>
      </c>
      <c r="B24" s="1057" t="s">
        <v>511</v>
      </c>
      <c r="C24" s="1060" t="s">
        <v>533</v>
      </c>
      <c r="D24" s="1063" t="s">
        <v>67</v>
      </c>
      <c r="E24" s="1054" t="s">
        <v>534</v>
      </c>
      <c r="F24" s="1060" t="s">
        <v>535</v>
      </c>
      <c r="G24" s="413" t="s">
        <v>15</v>
      </c>
      <c r="H24" s="415" t="str">
        <f>IF(G24="(1) RARA VEZ","1", IF(G24="(2) IMPROBABLE","2",IF(G24="(3) POSIBLE","3",IF(G24="(4) PROBABLE","4",IF(G24="(5) CASI SEGURO","5","")))))</f>
        <v>3</v>
      </c>
      <c r="I24" s="418" t="s">
        <v>69</v>
      </c>
      <c r="J24" s="420" t="str">
        <f>IF(I24="(1) INSIGNIFICANTE","1",IF(I24="(2) MENOR","2",IF(I24="(3) MODERADO","3",IF(I24="(4) MAYOR","4",IF(I24="(5) CATASTRÓFICO","5","")))))</f>
        <v>5</v>
      </c>
      <c r="K24" s="347">
        <f>+H24*J24</f>
        <v>15</v>
      </c>
      <c r="L24" s="1054" t="s">
        <v>536</v>
      </c>
      <c r="M24" s="50" t="s">
        <v>6</v>
      </c>
      <c r="N24" s="41" t="s">
        <v>11</v>
      </c>
      <c r="O24" s="76">
        <f>IF(N24="SÍ",15,"0")</f>
        <v>15</v>
      </c>
      <c r="P24" s="402">
        <f>SUM(O24:O30)</f>
        <v>25</v>
      </c>
      <c r="Q24" s="404">
        <f>IF(AND(P24&gt;=0,P24&lt;=50),0,IF(AND(P24&gt;50,P24&lt;=75),1,IF(AND(P24&gt;75,P24&lt;=100),2,"REVISAR")))</f>
        <v>0</v>
      </c>
      <c r="R24" s="406" t="s">
        <v>9</v>
      </c>
      <c r="S24" s="404">
        <f>IF(R24="PROBABILIDAD",H24-Q24,J24-Q24)</f>
        <v>5</v>
      </c>
      <c r="T24" s="408">
        <f>IF($S24&lt;=0,1,$S24)</f>
        <v>5</v>
      </c>
      <c r="U24" s="410" t="str">
        <f>IF(AND($R24="PROBABILIDAD",$T24=1),$AK$2,IF(AND(R24="PROBABILIDAD",$T24=2),$AK$3,IF(AND($R24="PROBABILIDAD",$T24=3),$AK$4,IF(AND($R24="PROBABILIDAD",$T24=4),#REF!,IF(AND($R24="PROBABILIDAD",$T24=5),#REF!,$G24)))))</f>
        <v>(3) POSIBLE</v>
      </c>
      <c r="V24" s="394" t="str">
        <f>IF(AND($R24="IMPACTO",$T24=1),$AJ$2,IF(AND(R24="IMPACTO",$T24=2),$AJ$3,IF(AND($R24="IMPACTO",$T24=3),$AJ$4,IF(AND($R24="IMPACTO",$T24=4),$AJ$5,IF(AND($R24="IMPACTO",$T24=5),$AJ$6,I24)))))</f>
        <v>(5) CATASTRÓFICO</v>
      </c>
      <c r="W24" s="397">
        <f>IF(R24="PROBABILIDAD",T24*J24,T24*H24)</f>
        <v>15</v>
      </c>
      <c r="X24" s="1049" t="s">
        <v>537</v>
      </c>
      <c r="Y24" s="1051" t="s">
        <v>517</v>
      </c>
      <c r="Z24" s="1053" t="s">
        <v>538</v>
      </c>
      <c r="AA24" s="1053" t="s">
        <v>539</v>
      </c>
      <c r="AB24" s="1039" t="s">
        <v>520</v>
      </c>
      <c r="AC24" s="1042" t="s">
        <v>540</v>
      </c>
      <c r="AD24" s="1044" t="s">
        <v>522</v>
      </c>
      <c r="AE24" s="1046" t="s">
        <v>541</v>
      </c>
    </row>
    <row r="25" spans="1:31" ht="25.5" x14ac:dyDescent="0.25">
      <c r="A25" s="1055"/>
      <c r="B25" s="1058"/>
      <c r="C25" s="1061"/>
      <c r="D25" s="1058"/>
      <c r="E25" s="1055"/>
      <c r="F25" s="1061"/>
      <c r="G25" s="413"/>
      <c r="H25" s="416"/>
      <c r="I25" s="418"/>
      <c r="J25" s="420"/>
      <c r="K25" s="347"/>
      <c r="L25" s="1055"/>
      <c r="M25" s="51" t="s">
        <v>7</v>
      </c>
      <c r="N25" s="41" t="s">
        <v>12</v>
      </c>
      <c r="O25" s="42" t="str">
        <f>IF(N25="SÍ",5,"0")</f>
        <v>0</v>
      </c>
      <c r="P25" s="403"/>
      <c r="Q25" s="405"/>
      <c r="R25" s="407"/>
      <c r="S25" s="405"/>
      <c r="T25" s="409"/>
      <c r="U25" s="411"/>
      <c r="V25" s="395"/>
      <c r="W25" s="347"/>
      <c r="X25" s="1050"/>
      <c r="Y25" s="1052"/>
      <c r="Z25" s="1050"/>
      <c r="AA25" s="1050"/>
      <c r="AB25" s="1040"/>
      <c r="AC25" s="1043"/>
      <c r="AD25" s="1045"/>
      <c r="AE25" s="1047"/>
    </row>
    <row r="26" spans="1:31" x14ac:dyDescent="0.25">
      <c r="A26" s="1055"/>
      <c r="B26" s="1058"/>
      <c r="C26" s="1061"/>
      <c r="D26" s="1058"/>
      <c r="E26" s="1055"/>
      <c r="F26" s="1061"/>
      <c r="G26" s="413"/>
      <c r="H26" s="416"/>
      <c r="I26" s="418"/>
      <c r="J26" s="420"/>
      <c r="K26" s="392"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EXTREMA</v>
      </c>
      <c r="L26" s="1055"/>
      <c r="M26" s="52" t="s">
        <v>3</v>
      </c>
      <c r="N26" s="41" t="s">
        <v>12</v>
      </c>
      <c r="O26" s="42" t="str">
        <f>IF(N26="SÍ",15,"0")</f>
        <v>0</v>
      </c>
      <c r="P26" s="403"/>
      <c r="Q26" s="405"/>
      <c r="R26" s="407"/>
      <c r="S26" s="405"/>
      <c r="T26" s="409"/>
      <c r="U26" s="411"/>
      <c r="V26" s="395"/>
      <c r="W26" s="392"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EXTREMA</v>
      </c>
      <c r="X26" s="1050"/>
      <c r="Y26" s="1052"/>
      <c r="Z26" s="1050"/>
      <c r="AA26" s="1050"/>
      <c r="AB26" s="1040"/>
      <c r="AC26" s="1043"/>
      <c r="AD26" s="1045"/>
      <c r="AE26" s="1047"/>
    </row>
    <row r="27" spans="1:31" x14ac:dyDescent="0.25">
      <c r="A27" s="1055"/>
      <c r="B27" s="1058"/>
      <c r="C27" s="1061"/>
      <c r="D27" s="1058"/>
      <c r="E27" s="1055"/>
      <c r="F27" s="1061"/>
      <c r="G27" s="413"/>
      <c r="H27" s="416"/>
      <c r="I27" s="418"/>
      <c r="J27" s="420"/>
      <c r="K27" s="392"/>
      <c r="L27" s="1055"/>
      <c r="M27" s="52" t="s">
        <v>4</v>
      </c>
      <c r="N27" s="41" t="s">
        <v>11</v>
      </c>
      <c r="O27" s="42">
        <f>IF(N27="SÍ",10,"0")</f>
        <v>10</v>
      </c>
      <c r="P27" s="403"/>
      <c r="Q27" s="405"/>
      <c r="R27" s="407"/>
      <c r="S27" s="405"/>
      <c r="T27" s="409"/>
      <c r="U27" s="411"/>
      <c r="V27" s="395"/>
      <c r="W27" s="392"/>
      <c r="X27" s="1050"/>
      <c r="Y27" s="1052"/>
      <c r="Z27" s="1050"/>
      <c r="AA27" s="1050"/>
      <c r="AB27" s="1040"/>
      <c r="AC27" s="1043"/>
      <c r="AD27" s="1045"/>
      <c r="AE27" s="1047"/>
    </row>
    <row r="28" spans="1:31" ht="25.5" x14ac:dyDescent="0.25">
      <c r="A28" s="1055"/>
      <c r="B28" s="1058"/>
      <c r="C28" s="1061"/>
      <c r="D28" s="1058"/>
      <c r="E28" s="1055"/>
      <c r="F28" s="1061"/>
      <c r="G28" s="413"/>
      <c r="H28" s="416"/>
      <c r="I28" s="418"/>
      <c r="J28" s="420"/>
      <c r="K28" s="392"/>
      <c r="L28" s="1055"/>
      <c r="M28" s="51" t="s">
        <v>36</v>
      </c>
      <c r="N28" s="41" t="s">
        <v>12</v>
      </c>
      <c r="O28" s="42" t="str">
        <f>IF(N28="SÍ",15,"0")</f>
        <v>0</v>
      </c>
      <c r="P28" s="403"/>
      <c r="Q28" s="405"/>
      <c r="R28" s="407"/>
      <c r="S28" s="405"/>
      <c r="T28" s="409"/>
      <c r="U28" s="411"/>
      <c r="V28" s="395"/>
      <c r="W28" s="392"/>
      <c r="X28" s="1050"/>
      <c r="Y28" s="1052"/>
      <c r="Z28" s="1050"/>
      <c r="AA28" s="1050"/>
      <c r="AB28" s="1040"/>
      <c r="AC28" s="1043"/>
      <c r="AD28" s="1045"/>
      <c r="AE28" s="1047"/>
    </row>
    <row r="29" spans="1:31" ht="25.5" x14ac:dyDescent="0.25">
      <c r="A29" s="1055"/>
      <c r="B29" s="1058"/>
      <c r="C29" s="1061"/>
      <c r="D29" s="1058"/>
      <c r="E29" s="1055"/>
      <c r="F29" s="1061"/>
      <c r="G29" s="413"/>
      <c r="H29" s="416"/>
      <c r="I29" s="418"/>
      <c r="J29" s="420"/>
      <c r="K29" s="392"/>
      <c r="L29" s="1055"/>
      <c r="M29" s="51" t="s">
        <v>5</v>
      </c>
      <c r="N29" s="41" t="s">
        <v>12</v>
      </c>
      <c r="O29" s="42" t="str">
        <f>IF(N29="SÍ",10,"0")</f>
        <v>0</v>
      </c>
      <c r="P29" s="403"/>
      <c r="Q29" s="405"/>
      <c r="R29" s="407"/>
      <c r="S29" s="405"/>
      <c r="T29" s="409"/>
      <c r="U29" s="411"/>
      <c r="V29" s="395"/>
      <c r="W29" s="392"/>
      <c r="X29" s="1050"/>
      <c r="Y29" s="1052"/>
      <c r="Z29" s="1050"/>
      <c r="AA29" s="1050"/>
      <c r="AB29" s="1040"/>
      <c r="AC29" s="1043"/>
      <c r="AD29" s="1045"/>
      <c r="AE29" s="1047"/>
    </row>
    <row r="30" spans="1:31" ht="25.5" x14ac:dyDescent="0.25">
      <c r="A30" s="1056"/>
      <c r="B30" s="1059"/>
      <c r="C30" s="1062"/>
      <c r="D30" s="1059"/>
      <c r="E30" s="1056"/>
      <c r="F30" s="1062"/>
      <c r="G30" s="414"/>
      <c r="H30" s="417"/>
      <c r="I30" s="419"/>
      <c r="J30" s="420"/>
      <c r="K30" s="393"/>
      <c r="L30" s="1056"/>
      <c r="M30" s="53" t="s">
        <v>35</v>
      </c>
      <c r="N30" s="41" t="s">
        <v>12</v>
      </c>
      <c r="O30" s="42" t="str">
        <f>IF(N30="SÍ",30,"0")</f>
        <v>0</v>
      </c>
      <c r="P30" s="403"/>
      <c r="Q30" s="405"/>
      <c r="R30" s="407"/>
      <c r="S30" s="405"/>
      <c r="T30" s="409"/>
      <c r="U30" s="412"/>
      <c r="V30" s="396"/>
      <c r="W30" s="392"/>
      <c r="X30" s="1050"/>
      <c r="Y30" s="1052"/>
      <c r="Z30" s="1050"/>
      <c r="AA30" s="1050"/>
      <c r="AB30" s="1041"/>
      <c r="AC30" s="1043"/>
      <c r="AD30" s="1045"/>
      <c r="AE30" s="1048"/>
    </row>
    <row r="31" spans="1:31" ht="25.5" x14ac:dyDescent="0.25">
      <c r="A31" s="489"/>
      <c r="B31" s="502"/>
      <c r="C31" s="498"/>
      <c r="D31" s="498"/>
      <c r="E31" s="375"/>
      <c r="F31" s="375"/>
      <c r="G31" s="413" t="s">
        <v>17</v>
      </c>
      <c r="H31" s="415" t="str">
        <f>IF(G31="(1) RARA VEZ","1", IF(G31="(2) IMPROBABLE","2",IF(G31="(3) POSIBLE","3",IF(G31="(4) PROBABLE","4",IF(G31="(5) CASI SEGURO","5","")))))</f>
        <v>5</v>
      </c>
      <c r="I31" s="418" t="s">
        <v>69</v>
      </c>
      <c r="J31" s="420" t="str">
        <f>IF(I31="(1) INSIGNIFICANTE","1",IF(I31="(2) MENOR","2",IF(I31="(3) MODERADO","3",IF(I31="(4) MAYOR","4",IF(I31="(5) CATASTRÓFICO","5","")))))</f>
        <v>5</v>
      </c>
      <c r="K31" s="347">
        <f>+H31*J31</f>
        <v>25</v>
      </c>
      <c r="L31" s="500"/>
      <c r="M31" s="50" t="s">
        <v>6</v>
      </c>
      <c r="N31" s="41"/>
      <c r="O31" s="76" t="str">
        <f>IF(N31="SÍ",15,"0")</f>
        <v>0</v>
      </c>
      <c r="P31" s="402">
        <f>SUM(O31:O37)</f>
        <v>0</v>
      </c>
      <c r="Q31" s="404">
        <f>IF(AND(P31&gt;=0,P31&lt;=50),0,IF(AND(P31&gt;50,P31&lt;=75),1,IF(AND(P31&gt;75,P31&lt;=100),2,"REVISAR")))</f>
        <v>0</v>
      </c>
      <c r="R31" s="406" t="s">
        <v>9</v>
      </c>
      <c r="S31" s="404">
        <f>IF(R31="PROBABILIDAD",H31-Q31,J31-Q31)</f>
        <v>5</v>
      </c>
      <c r="T31" s="408">
        <f>IF($S31&lt;=0,1,$S31)</f>
        <v>5</v>
      </c>
      <c r="U31" s="410" t="str">
        <f>IF(AND($R31="PROBABILIDAD",$T31=1),$AK$2,IF(AND(R31="PROBABILIDAD",$T31=2),$AK$3,IF(AND($R31="PROBABILIDAD",$T31=3),$AK$4,IF(AND($R31="PROBABILIDAD",$T31=4),#REF!,IF(AND($R31="PROBABILIDAD",$T31=5),#REF!,$G31)))))</f>
        <v>(5) CASI SEGURO</v>
      </c>
      <c r="V31" s="394" t="str">
        <f>IF(AND($R31="IMPACTO",$T31=1),$AJ$2,IF(AND(R31="IMPACTO",$T31=2),$AJ$3,IF(AND($R31="IMPACTO",$T31=3),$AJ$4,IF(AND($R31="IMPACTO",$T31=4),$AJ$5,IF(AND($R31="IMPACTO",$T31=5),$AJ$6,I31)))))</f>
        <v>(5) CATASTRÓFICO</v>
      </c>
      <c r="W31" s="397">
        <f xml:space="preserve"> IF(R31="PROBABILIDAD",T31*J31,T31*H31)</f>
        <v>25</v>
      </c>
      <c r="X31" s="499"/>
      <c r="Y31" s="499"/>
      <c r="Z31" s="499"/>
      <c r="AA31" s="499"/>
      <c r="AB31" s="499"/>
      <c r="AC31" s="499"/>
      <c r="AD31" s="499"/>
      <c r="AE31" s="415"/>
    </row>
    <row r="32" spans="1:31" ht="25.5" x14ac:dyDescent="0.25">
      <c r="A32" s="489"/>
      <c r="B32" s="503"/>
      <c r="C32" s="505"/>
      <c r="D32" s="505"/>
      <c r="E32" s="375"/>
      <c r="F32" s="351"/>
      <c r="G32" s="413"/>
      <c r="H32" s="416"/>
      <c r="I32" s="418"/>
      <c r="J32" s="420"/>
      <c r="K32" s="347"/>
      <c r="L32" s="501"/>
      <c r="M32" s="51" t="s">
        <v>7</v>
      </c>
      <c r="N32" s="41"/>
      <c r="O32" s="42" t="str">
        <f>IF(N32="SÍ",5,"0")</f>
        <v>0</v>
      </c>
      <c r="P32" s="403"/>
      <c r="Q32" s="405"/>
      <c r="R32" s="407"/>
      <c r="S32" s="405"/>
      <c r="T32" s="409"/>
      <c r="U32" s="411"/>
      <c r="V32" s="395"/>
      <c r="W32" s="347"/>
      <c r="X32" s="385"/>
      <c r="Y32" s="385"/>
      <c r="Z32" s="385"/>
      <c r="AA32" s="385"/>
      <c r="AB32" s="385"/>
      <c r="AC32" s="385"/>
      <c r="AD32" s="385"/>
      <c r="AE32" s="416"/>
    </row>
    <row r="33" spans="1:34" x14ac:dyDescent="0.25">
      <c r="A33" s="489"/>
      <c r="B33" s="503"/>
      <c r="C33" s="505"/>
      <c r="D33" s="505"/>
      <c r="E33" s="375"/>
      <c r="F33" s="351"/>
      <c r="G33" s="413"/>
      <c r="H33" s="416"/>
      <c r="I33" s="418"/>
      <c r="J33" s="420"/>
      <c r="K33" s="392"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EXTREMA</v>
      </c>
      <c r="L33" s="501"/>
      <c r="M33" s="52" t="s">
        <v>3</v>
      </c>
      <c r="N33" s="41"/>
      <c r="O33" s="42" t="str">
        <f>IF(N33="SÍ",15,"0")</f>
        <v>0</v>
      </c>
      <c r="P33" s="403"/>
      <c r="Q33" s="405"/>
      <c r="R33" s="407"/>
      <c r="S33" s="405"/>
      <c r="T33" s="409"/>
      <c r="U33" s="411"/>
      <c r="V33" s="395"/>
      <c r="W33" s="392"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EXTREMA</v>
      </c>
      <c r="X33" s="385"/>
      <c r="Y33" s="385"/>
      <c r="Z33" s="385"/>
      <c r="AA33" s="385"/>
      <c r="AB33" s="385"/>
      <c r="AC33" s="385"/>
      <c r="AD33" s="385"/>
      <c r="AE33" s="416"/>
    </row>
    <row r="34" spans="1:34" x14ac:dyDescent="0.25">
      <c r="A34" s="489"/>
      <c r="B34" s="503"/>
      <c r="C34" s="505"/>
      <c r="D34" s="505"/>
      <c r="E34" s="375"/>
      <c r="F34" s="351"/>
      <c r="G34" s="413"/>
      <c r="H34" s="416"/>
      <c r="I34" s="418"/>
      <c r="J34" s="420"/>
      <c r="K34" s="392"/>
      <c r="L34" s="501"/>
      <c r="M34" s="52" t="s">
        <v>4</v>
      </c>
      <c r="N34" s="41"/>
      <c r="O34" s="42" t="str">
        <f>IF(N34="SÍ",10,"0")</f>
        <v>0</v>
      </c>
      <c r="P34" s="403"/>
      <c r="Q34" s="405"/>
      <c r="R34" s="407"/>
      <c r="S34" s="405"/>
      <c r="T34" s="409"/>
      <c r="U34" s="411"/>
      <c r="V34" s="395"/>
      <c r="W34" s="392"/>
      <c r="X34" s="385"/>
      <c r="Y34" s="385"/>
      <c r="Z34" s="385"/>
      <c r="AA34" s="385"/>
      <c r="AB34" s="385"/>
      <c r="AC34" s="385"/>
      <c r="AD34" s="385"/>
      <c r="AE34" s="416"/>
    </row>
    <row r="35" spans="1:34" ht="25.5" x14ac:dyDescent="0.25">
      <c r="A35" s="489"/>
      <c r="B35" s="503"/>
      <c r="C35" s="505"/>
      <c r="D35" s="505"/>
      <c r="E35" s="375"/>
      <c r="F35" s="351"/>
      <c r="G35" s="413"/>
      <c r="H35" s="416"/>
      <c r="I35" s="418"/>
      <c r="J35" s="420"/>
      <c r="K35" s="392"/>
      <c r="L35" s="501"/>
      <c r="M35" s="51" t="s">
        <v>36</v>
      </c>
      <c r="N35" s="41"/>
      <c r="O35" s="42" t="str">
        <f>IF(N35="SÍ",15,"0")</f>
        <v>0</v>
      </c>
      <c r="P35" s="403"/>
      <c r="Q35" s="405"/>
      <c r="R35" s="407"/>
      <c r="S35" s="405"/>
      <c r="T35" s="409"/>
      <c r="U35" s="411"/>
      <c r="V35" s="395"/>
      <c r="W35" s="392"/>
      <c r="X35" s="385"/>
      <c r="Y35" s="385"/>
      <c r="Z35" s="385"/>
      <c r="AA35" s="385"/>
      <c r="AB35" s="385"/>
      <c r="AC35" s="385"/>
      <c r="AD35" s="385"/>
      <c r="AE35" s="416"/>
    </row>
    <row r="36" spans="1:34" ht="25.5" x14ac:dyDescent="0.25">
      <c r="A36" s="489"/>
      <c r="B36" s="503"/>
      <c r="C36" s="505"/>
      <c r="D36" s="505"/>
      <c r="E36" s="375"/>
      <c r="F36" s="351"/>
      <c r="G36" s="413"/>
      <c r="H36" s="416"/>
      <c r="I36" s="418"/>
      <c r="J36" s="420"/>
      <c r="K36" s="392"/>
      <c r="L36" s="501"/>
      <c r="M36" s="51" t="s">
        <v>5</v>
      </c>
      <c r="N36" s="41"/>
      <c r="O36" s="42" t="str">
        <f>IF(N36="SÍ",10,"0")</f>
        <v>0</v>
      </c>
      <c r="P36" s="403"/>
      <c r="Q36" s="405"/>
      <c r="R36" s="407"/>
      <c r="S36" s="405"/>
      <c r="T36" s="409"/>
      <c r="U36" s="411"/>
      <c r="V36" s="395"/>
      <c r="W36" s="392"/>
      <c r="X36" s="385"/>
      <c r="Y36" s="385"/>
      <c r="Z36" s="385"/>
      <c r="AA36" s="385"/>
      <c r="AB36" s="385"/>
      <c r="AC36" s="385"/>
      <c r="AD36" s="385"/>
      <c r="AE36" s="416"/>
    </row>
    <row r="37" spans="1:34" ht="25.5" x14ac:dyDescent="0.25">
      <c r="A37" s="502"/>
      <c r="B37" s="504"/>
      <c r="C37" s="506"/>
      <c r="D37" s="506"/>
      <c r="E37" s="507"/>
      <c r="F37" s="415"/>
      <c r="G37" s="414"/>
      <c r="H37" s="417"/>
      <c r="I37" s="419"/>
      <c r="J37" s="420"/>
      <c r="K37" s="393"/>
      <c r="L37" s="501"/>
      <c r="M37" s="53" t="s">
        <v>35</v>
      </c>
      <c r="N37" s="41"/>
      <c r="O37" s="42" t="str">
        <f>IF(N37="SÍ",30,"0")</f>
        <v>0</v>
      </c>
      <c r="P37" s="403"/>
      <c r="Q37" s="405"/>
      <c r="R37" s="407"/>
      <c r="S37" s="405"/>
      <c r="T37" s="409"/>
      <c r="U37" s="412"/>
      <c r="V37" s="396"/>
      <c r="W37" s="392"/>
      <c r="X37" s="385"/>
      <c r="Y37" s="385"/>
      <c r="Z37" s="385"/>
      <c r="AA37" s="385"/>
      <c r="AB37" s="385"/>
      <c r="AC37" s="385"/>
      <c r="AD37" s="385"/>
      <c r="AE37" s="416"/>
    </row>
    <row r="38" spans="1:34" x14ac:dyDescent="0.25">
      <c r="A38" s="498" t="s">
        <v>94</v>
      </c>
      <c r="B38" s="498"/>
      <c r="C38" s="498"/>
      <c r="D38" s="498"/>
      <c r="E38" s="498"/>
      <c r="F38" s="498"/>
      <c r="G38" s="498"/>
      <c r="H38" s="498"/>
      <c r="I38" s="498"/>
      <c r="J38" s="498"/>
      <c r="K38" s="498"/>
      <c r="L38" s="498"/>
      <c r="M38" s="498"/>
      <c r="N38" s="498"/>
      <c r="O38" s="498"/>
      <c r="P38" s="498"/>
      <c r="Q38" s="498"/>
      <c r="R38" s="498"/>
      <c r="S38" s="498"/>
      <c r="T38" s="498"/>
      <c r="U38" s="498"/>
      <c r="V38" s="498"/>
      <c r="W38" s="498"/>
      <c r="X38" s="498"/>
      <c r="Y38" s="498"/>
      <c r="Z38" s="498"/>
      <c r="AA38" s="498"/>
      <c r="AB38" s="498"/>
      <c r="AC38" s="498"/>
      <c r="AD38" s="498"/>
      <c r="AE38" s="498"/>
    </row>
    <row r="39" spans="1:34" x14ac:dyDescent="0.25">
      <c r="A39" s="377" t="s">
        <v>34</v>
      </c>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row>
    <row r="40" spans="1:34" x14ac:dyDescent="0.25">
      <c r="A40" s="379" t="s">
        <v>55</v>
      </c>
      <c r="B40" s="379"/>
      <c r="C40" s="379" t="s">
        <v>71</v>
      </c>
      <c r="D40" s="379"/>
      <c r="E40" s="379"/>
      <c r="F40" s="379"/>
      <c r="G40" s="379"/>
      <c r="H40" s="379"/>
      <c r="I40" s="379"/>
      <c r="J40" s="379"/>
      <c r="K40" s="379"/>
      <c r="L40" s="379"/>
      <c r="M40" s="379"/>
      <c r="N40" s="379"/>
      <c r="O40" s="379"/>
      <c r="P40" s="379"/>
      <c r="Q40" s="379"/>
      <c r="R40" s="379"/>
      <c r="S40" s="379"/>
      <c r="T40" s="379"/>
      <c r="U40" s="379"/>
      <c r="V40" s="379"/>
      <c r="W40" s="379"/>
      <c r="X40" s="379"/>
      <c r="Y40" s="379"/>
      <c r="Z40" s="380" t="s">
        <v>91</v>
      </c>
      <c r="AA40" s="380"/>
      <c r="AB40" s="380"/>
      <c r="AC40" s="381" t="s">
        <v>26</v>
      </c>
      <c r="AD40" s="382"/>
      <c r="AE40" s="383"/>
    </row>
    <row r="41" spans="1:34" s="93" customFormat="1" x14ac:dyDescent="0.25">
      <c r="A41" s="369">
        <v>1</v>
      </c>
      <c r="B41" s="370"/>
      <c r="C41" s="498" t="s">
        <v>542</v>
      </c>
      <c r="D41" s="498"/>
      <c r="E41" s="498"/>
      <c r="F41" s="498"/>
      <c r="G41" s="498"/>
      <c r="H41" s="498"/>
      <c r="I41" s="498"/>
      <c r="J41" s="498"/>
      <c r="K41" s="498"/>
      <c r="L41" s="498"/>
      <c r="M41" s="498"/>
      <c r="N41" s="498"/>
      <c r="O41" s="498"/>
      <c r="P41" s="498"/>
      <c r="Q41" s="498"/>
      <c r="R41" s="498"/>
      <c r="S41" s="498"/>
      <c r="T41" s="498"/>
      <c r="U41" s="498"/>
      <c r="V41" s="498"/>
      <c r="W41" s="498"/>
      <c r="X41" s="498"/>
      <c r="Y41" s="498"/>
      <c r="Z41" s="374">
        <v>43465</v>
      </c>
      <c r="AA41" s="356"/>
      <c r="AB41" s="357"/>
      <c r="AC41" s="375" t="s">
        <v>543</v>
      </c>
      <c r="AD41" s="375"/>
      <c r="AE41" s="375"/>
    </row>
    <row r="42" spans="1:34" s="93" customFormat="1" x14ac:dyDescent="0.25">
      <c r="A42" s="369">
        <v>2</v>
      </c>
      <c r="B42" s="370"/>
      <c r="C42" s="498" t="s">
        <v>544</v>
      </c>
      <c r="D42" s="498"/>
      <c r="E42" s="498"/>
      <c r="F42" s="498"/>
      <c r="G42" s="498"/>
      <c r="H42" s="498"/>
      <c r="I42" s="498"/>
      <c r="J42" s="498"/>
      <c r="K42" s="498"/>
      <c r="L42" s="498"/>
      <c r="M42" s="498"/>
      <c r="N42" s="498"/>
      <c r="O42" s="498"/>
      <c r="P42" s="498"/>
      <c r="Q42" s="498"/>
      <c r="R42" s="498"/>
      <c r="S42" s="498"/>
      <c r="T42" s="498"/>
      <c r="U42" s="498"/>
      <c r="V42" s="498"/>
      <c r="W42" s="498"/>
      <c r="X42" s="498"/>
      <c r="Y42" s="498"/>
      <c r="Z42" s="374">
        <v>43496</v>
      </c>
      <c r="AA42" s="356"/>
      <c r="AB42" s="357"/>
      <c r="AC42" s="375" t="s">
        <v>543</v>
      </c>
      <c r="AD42" s="375"/>
      <c r="AE42" s="375"/>
    </row>
    <row r="43" spans="1:34" s="93" customFormat="1" x14ac:dyDescent="0.25">
      <c r="A43" s="369"/>
      <c r="B43" s="370"/>
      <c r="C43" s="1038"/>
      <c r="D43" s="1038"/>
      <c r="E43" s="1038"/>
      <c r="F43" s="1038"/>
      <c r="G43" s="1038"/>
      <c r="H43" s="1038"/>
      <c r="I43" s="1038"/>
      <c r="J43" s="1038"/>
      <c r="K43" s="1038"/>
      <c r="L43" s="1038"/>
      <c r="M43" s="1038"/>
      <c r="N43" s="1038"/>
      <c r="O43" s="1038"/>
      <c r="P43" s="1038"/>
      <c r="Q43" s="1038"/>
      <c r="R43" s="1038"/>
      <c r="S43" s="1038"/>
      <c r="T43" s="1038"/>
      <c r="U43" s="1038"/>
      <c r="V43" s="1038"/>
      <c r="W43" s="1038"/>
      <c r="X43" s="1038"/>
      <c r="Y43" s="1038"/>
      <c r="Z43" s="355"/>
      <c r="AA43" s="356"/>
      <c r="AB43" s="357"/>
      <c r="AC43" s="351"/>
      <c r="AD43" s="351"/>
      <c r="AE43" s="351"/>
    </row>
    <row r="44" spans="1:34" x14ac:dyDescent="0.25">
      <c r="A44" s="490" t="s">
        <v>37</v>
      </c>
      <c r="B44" s="491"/>
      <c r="C44" s="491"/>
      <c r="D44" s="491"/>
      <c r="E44" s="491"/>
      <c r="F44" s="491"/>
      <c r="G44" s="491"/>
      <c r="H44" s="491"/>
      <c r="I44" s="491"/>
      <c r="J44" s="491"/>
      <c r="K44" s="491"/>
      <c r="L44" s="491"/>
      <c r="M44" s="491"/>
      <c r="N44" s="491"/>
      <c r="O44" s="491"/>
      <c r="P44" s="491"/>
      <c r="Q44" s="491"/>
      <c r="R44" s="491"/>
      <c r="S44" s="491"/>
      <c r="T44" s="491"/>
      <c r="U44" s="491"/>
      <c r="V44" s="491"/>
      <c r="W44" s="491"/>
      <c r="X44" s="491"/>
      <c r="Y44" s="491"/>
      <c r="Z44" s="491"/>
      <c r="AA44" s="491"/>
      <c r="AB44" s="491"/>
      <c r="AC44" s="491"/>
      <c r="AD44" s="491"/>
      <c r="AE44" s="492"/>
    </row>
    <row r="45" spans="1:34" x14ac:dyDescent="0.25">
      <c r="A45" s="347" t="s">
        <v>26</v>
      </c>
      <c r="B45" s="347"/>
      <c r="C45" s="347"/>
      <c r="D45" s="347"/>
      <c r="E45" s="347"/>
      <c r="F45" s="347"/>
      <c r="G45" s="347" t="s">
        <v>82</v>
      </c>
      <c r="H45" s="347"/>
      <c r="I45" s="347"/>
      <c r="J45" s="347"/>
      <c r="K45" s="347"/>
      <c r="L45" s="347"/>
      <c r="M45" s="347"/>
      <c r="N45" s="347" t="s">
        <v>73</v>
      </c>
      <c r="O45" s="347"/>
      <c r="P45" s="347"/>
      <c r="Q45" s="347"/>
      <c r="R45" s="347"/>
      <c r="S45" s="347"/>
      <c r="T45" s="347"/>
      <c r="U45" s="347"/>
      <c r="V45" s="347"/>
      <c r="W45" s="347"/>
      <c r="X45" s="347"/>
      <c r="Y45" s="347"/>
      <c r="Z45" s="347"/>
      <c r="AA45" s="368" t="str">
        <f>IF(OR(X5="X",U5="X"),"APOYO OFICINA ASESORA DE PLANEACIÓN","APOYO OFICINA DE CONTROL INTERNO")</f>
        <v>APOYO OFICINA ASESORA DE PLANEACIÓN</v>
      </c>
      <c r="AB45" s="368"/>
      <c r="AC45" s="368"/>
      <c r="AD45" s="368"/>
      <c r="AE45" s="368"/>
      <c r="AF45" s="60"/>
      <c r="AG45" s="60"/>
      <c r="AH45" s="94"/>
    </row>
    <row r="46" spans="1:34" ht="25.5" x14ac:dyDescent="0.25">
      <c r="A46" s="85" t="s">
        <v>95</v>
      </c>
      <c r="B46" s="347"/>
      <c r="C46" s="347"/>
      <c r="D46" s="347"/>
      <c r="E46" s="347"/>
      <c r="F46" s="347"/>
      <c r="G46" s="85" t="s">
        <v>95</v>
      </c>
      <c r="H46" s="347"/>
      <c r="I46" s="347"/>
      <c r="J46" s="347"/>
      <c r="K46" s="347"/>
      <c r="L46" s="347"/>
      <c r="M46" s="347"/>
      <c r="N46" s="352" t="s">
        <v>95</v>
      </c>
      <c r="O46" s="353"/>
      <c r="P46" s="353"/>
      <c r="Q46" s="353"/>
      <c r="R46" s="354"/>
      <c r="S46" s="54"/>
      <c r="T46" s="54"/>
      <c r="U46" s="351"/>
      <c r="V46" s="351"/>
      <c r="W46" s="351"/>
      <c r="X46" s="351"/>
      <c r="Y46" s="351"/>
      <c r="Z46" s="351"/>
      <c r="AA46" s="85" t="s">
        <v>95</v>
      </c>
      <c r="AB46" s="355"/>
      <c r="AC46" s="356"/>
      <c r="AD46" s="356"/>
      <c r="AE46" s="357"/>
      <c r="AF46" s="60"/>
      <c r="AG46" s="60"/>
      <c r="AH46" s="94"/>
    </row>
    <row r="47" spans="1:34" s="93" customFormat="1" x14ac:dyDescent="0.25">
      <c r="A47" s="55" t="s">
        <v>32</v>
      </c>
      <c r="B47" s="1035" t="s">
        <v>545</v>
      </c>
      <c r="C47" s="1036"/>
      <c r="D47" s="1036"/>
      <c r="E47" s="1036"/>
      <c r="F47" s="1037"/>
      <c r="G47" s="55" t="s">
        <v>32</v>
      </c>
      <c r="H47" s="347" t="s">
        <v>546</v>
      </c>
      <c r="I47" s="347"/>
      <c r="J47" s="347"/>
      <c r="K47" s="347"/>
      <c r="L47" s="347"/>
      <c r="M47" s="347"/>
      <c r="N47" s="286" t="s">
        <v>32</v>
      </c>
      <c r="O47" s="862"/>
      <c r="P47" s="862"/>
      <c r="Q47" s="862"/>
      <c r="R47" s="863"/>
      <c r="S47" s="54"/>
      <c r="T47" s="54"/>
      <c r="U47" s="347" t="s">
        <v>546</v>
      </c>
      <c r="V47" s="347"/>
      <c r="W47" s="347"/>
      <c r="X47" s="347"/>
      <c r="Y47" s="347"/>
      <c r="Z47" s="347"/>
      <c r="AA47" s="55" t="s">
        <v>32</v>
      </c>
      <c r="AB47" s="351"/>
      <c r="AC47" s="351"/>
      <c r="AD47" s="351"/>
      <c r="AE47" s="351"/>
      <c r="AF47" s="95"/>
      <c r="AG47" s="95"/>
      <c r="AH47" s="95"/>
    </row>
    <row r="48" spans="1:34" s="93" customFormat="1" x14ac:dyDescent="0.25">
      <c r="A48" s="55" t="s">
        <v>33</v>
      </c>
      <c r="B48" s="1031" t="s">
        <v>547</v>
      </c>
      <c r="C48" s="1032"/>
      <c r="D48" s="1032"/>
      <c r="E48" s="1032"/>
      <c r="F48" s="1033"/>
      <c r="G48" s="55" t="s">
        <v>33</v>
      </c>
      <c r="H48" s="1034" t="s">
        <v>156</v>
      </c>
      <c r="I48" s="1034"/>
      <c r="J48" s="1034"/>
      <c r="K48" s="1034"/>
      <c r="L48" s="1034"/>
      <c r="M48" s="1034"/>
      <c r="N48" s="348" t="s">
        <v>33</v>
      </c>
      <c r="O48" s="349"/>
      <c r="P48" s="349"/>
      <c r="Q48" s="349"/>
      <c r="R48" s="350"/>
      <c r="S48" s="54"/>
      <c r="T48" s="54"/>
      <c r="U48" s="1034" t="s">
        <v>156</v>
      </c>
      <c r="V48" s="1034"/>
      <c r="W48" s="1034"/>
      <c r="X48" s="1034"/>
      <c r="Y48" s="1034"/>
      <c r="Z48" s="1034"/>
      <c r="AA48" s="55" t="s">
        <v>33</v>
      </c>
      <c r="AB48" s="351"/>
      <c r="AC48" s="351"/>
      <c r="AD48" s="351"/>
      <c r="AE48" s="351"/>
      <c r="AF48" s="95"/>
      <c r="AG48" s="95"/>
      <c r="AH48" s="95"/>
    </row>
    <row r="49" spans="4:34" s="93" customFormat="1" x14ac:dyDescent="0.25">
      <c r="D49" s="46"/>
      <c r="AF49" s="95"/>
      <c r="AG49" s="95"/>
      <c r="AH49" s="95"/>
    </row>
    <row r="50" spans="4:34" x14ac:dyDescent="0.25">
      <c r="AF50" s="94"/>
      <c r="AG50" s="94"/>
      <c r="AH50" s="94"/>
    </row>
    <row r="51" spans="4:34" x14ac:dyDescent="0.25">
      <c r="AF51" s="94"/>
      <c r="AG51" s="94"/>
      <c r="AH51" s="94"/>
    </row>
  </sheetData>
  <mergeCells count="193">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G10:G16"/>
    <mergeCell ref="H10:H16"/>
    <mergeCell ref="I10:I16"/>
    <mergeCell ref="J10:J16"/>
    <mergeCell ref="K10:K11"/>
    <mergeCell ref="L10:L16"/>
    <mergeCell ref="A10:A16"/>
    <mergeCell ref="B10:B16"/>
    <mergeCell ref="C10:C16"/>
    <mergeCell ref="D10:D16"/>
    <mergeCell ref="E10:E16"/>
    <mergeCell ref="F10:F16"/>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7:G23"/>
    <mergeCell ref="H17:H23"/>
    <mergeCell ref="I17:I23"/>
    <mergeCell ref="J17:J23"/>
    <mergeCell ref="K17:K18"/>
    <mergeCell ref="L17:L23"/>
    <mergeCell ref="A17:A23"/>
    <mergeCell ref="B17:B23"/>
    <mergeCell ref="C17:C23"/>
    <mergeCell ref="D17:D23"/>
    <mergeCell ref="E17:E23"/>
    <mergeCell ref="F17:F23"/>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24:G30"/>
    <mergeCell ref="H24:H30"/>
    <mergeCell ref="I24:I30"/>
    <mergeCell ref="J24:J30"/>
    <mergeCell ref="K24:K25"/>
    <mergeCell ref="L24:L30"/>
    <mergeCell ref="A24:A30"/>
    <mergeCell ref="B24:B30"/>
    <mergeCell ref="C24:C30"/>
    <mergeCell ref="D24:D30"/>
    <mergeCell ref="E24:E30"/>
    <mergeCell ref="F24:F30"/>
    <mergeCell ref="AB24:AB30"/>
    <mergeCell ref="AC24:AC30"/>
    <mergeCell ref="AD24:AD30"/>
    <mergeCell ref="AE24:AE30"/>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31:G37"/>
    <mergeCell ref="H31:H37"/>
    <mergeCell ref="I31:I37"/>
    <mergeCell ref="J31:J37"/>
    <mergeCell ref="K31:K32"/>
    <mergeCell ref="L31:L37"/>
    <mergeCell ref="A31:A37"/>
    <mergeCell ref="B31:B37"/>
    <mergeCell ref="C31:C37"/>
    <mergeCell ref="D31:D37"/>
    <mergeCell ref="E31:E37"/>
    <mergeCell ref="F31:F37"/>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43:B43"/>
    <mergeCell ref="C43:Y43"/>
    <mergeCell ref="Z43:AB43"/>
    <mergeCell ref="AC43:AE43"/>
    <mergeCell ref="A44:AE44"/>
    <mergeCell ref="A45:F45"/>
    <mergeCell ref="G45:M45"/>
    <mergeCell ref="N45:Z45"/>
    <mergeCell ref="AA45:AE45"/>
    <mergeCell ref="B48:F48"/>
    <mergeCell ref="H48:M48"/>
    <mergeCell ref="N48:R48"/>
    <mergeCell ref="U48:Z48"/>
    <mergeCell ref="AB48:AE48"/>
    <mergeCell ref="B46:F46"/>
    <mergeCell ref="H46:M46"/>
    <mergeCell ref="N46:R46"/>
    <mergeCell ref="U46:Z46"/>
    <mergeCell ref="AB46:AE46"/>
    <mergeCell ref="B47:F47"/>
    <mergeCell ref="H47:M47"/>
    <mergeCell ref="N47:R47"/>
    <mergeCell ref="U47:Z47"/>
    <mergeCell ref="AB47:AE47"/>
  </mergeCells>
  <conditionalFormatting sqref="K10:K16">
    <cfRule type="expression" dxfId="107" priority="45">
      <formula>$K$12="BAJA"</formula>
    </cfRule>
    <cfRule type="expression" dxfId="106" priority="46">
      <formula>$K$12="MODERADA"</formula>
    </cfRule>
    <cfRule type="expression" dxfId="105" priority="47">
      <formula>$K$12="ALTA"</formula>
    </cfRule>
    <cfRule type="expression" dxfId="104" priority="48">
      <formula>$K$12="EXTREMA"</formula>
    </cfRule>
  </conditionalFormatting>
  <conditionalFormatting sqref="K17:K18">
    <cfRule type="expression" dxfId="103" priority="41">
      <formula>$K$19="BAJA"</formula>
    </cfRule>
    <cfRule type="expression" dxfId="102" priority="42">
      <formula>$K$19="MODERADA"</formula>
    </cfRule>
    <cfRule type="expression" dxfId="101" priority="43">
      <formula>$K$19="ALTA"</formula>
    </cfRule>
    <cfRule type="expression" dxfId="100" priority="44">
      <formula>$K$19="EXTREMA"</formula>
    </cfRule>
  </conditionalFormatting>
  <conditionalFormatting sqref="W17:W23">
    <cfRule type="expression" dxfId="99" priority="37">
      <formula>$W$19="MODERADA"</formula>
    </cfRule>
    <cfRule type="expression" dxfId="98" priority="38">
      <formula>$W$19="EXTREMA"</formula>
    </cfRule>
    <cfRule type="expression" dxfId="97" priority="39">
      <formula>$W$19="ALTA"</formula>
    </cfRule>
    <cfRule type="expression" dxfId="96" priority="40">
      <formula>$W$19="BAJA"</formula>
    </cfRule>
  </conditionalFormatting>
  <conditionalFormatting sqref="K24:K25">
    <cfRule type="expression" dxfId="95" priority="33">
      <formula>$K$26="BAJA"</formula>
    </cfRule>
    <cfRule type="expression" dxfId="94" priority="34">
      <formula>$K$26="MODERADA"</formula>
    </cfRule>
    <cfRule type="expression" dxfId="93" priority="35">
      <formula>$K$26="ALTA"</formula>
    </cfRule>
    <cfRule type="expression" dxfId="92" priority="36">
      <formula>$K$26="EXTREMA"</formula>
    </cfRule>
  </conditionalFormatting>
  <conditionalFormatting sqref="W24:W30">
    <cfRule type="expression" dxfId="91" priority="29">
      <formula>$W$26="MODERADA"</formula>
    </cfRule>
    <cfRule type="expression" dxfId="90" priority="30">
      <formula>$W$26="EXTREMA"</formula>
    </cfRule>
    <cfRule type="expression" dxfId="89" priority="31">
      <formula>$W$26="ALTA"</formula>
    </cfRule>
    <cfRule type="expression" dxfId="88" priority="32">
      <formula>$W$26="BAJA"</formula>
    </cfRule>
  </conditionalFormatting>
  <conditionalFormatting sqref="K31:K32">
    <cfRule type="expression" dxfId="87" priority="25">
      <formula>$K$33="BAJA"</formula>
    </cfRule>
    <cfRule type="expression" dxfId="86" priority="26">
      <formula>$K$33="MODERADA"</formula>
    </cfRule>
    <cfRule type="expression" dxfId="85" priority="27">
      <formula>$K$33="ALTA"</formula>
    </cfRule>
    <cfRule type="expression" dxfId="84" priority="28">
      <formula>$K$33="EXTREMA"</formula>
    </cfRule>
  </conditionalFormatting>
  <conditionalFormatting sqref="W31:W37">
    <cfRule type="expression" dxfId="83" priority="21">
      <formula>$W$33="MODERADA"</formula>
    </cfRule>
    <cfRule type="expression" dxfId="82" priority="22">
      <formula>$W$33="EXTREMA"</formula>
    </cfRule>
    <cfRule type="expression" dxfId="81" priority="23">
      <formula>$W$33="ALTA"</formula>
    </cfRule>
    <cfRule type="expression" dxfId="80" priority="24">
      <formula>$W$33="BAJA"</formula>
    </cfRule>
  </conditionalFormatting>
  <conditionalFormatting sqref="K26:K30">
    <cfRule type="expression" dxfId="79" priority="13">
      <formula>$K$26="BAJA"</formula>
    </cfRule>
    <cfRule type="expression" dxfId="78" priority="14">
      <formula>$K$26="MODERADA"</formula>
    </cfRule>
    <cfRule type="expression" dxfId="77" priority="15">
      <formula>$K$26="ALTA"</formula>
    </cfRule>
    <cfRule type="expression" dxfId="76" priority="16">
      <formula>$K$26="EXTREMA"</formula>
    </cfRule>
  </conditionalFormatting>
  <conditionalFormatting sqref="K33:K37">
    <cfRule type="expression" dxfId="75" priority="9">
      <formula>$K$33="BAJA"</formula>
    </cfRule>
    <cfRule type="expression" dxfId="74" priority="10">
      <formula>$K$33="MODERADA"</formula>
    </cfRule>
    <cfRule type="expression" dxfId="73" priority="11">
      <formula>$K$33="ALTA"</formula>
    </cfRule>
    <cfRule type="expression" dxfId="72" priority="12">
      <formula>$K$33="EXTREMA"</formula>
    </cfRule>
  </conditionalFormatting>
  <conditionalFormatting sqref="K19:K23">
    <cfRule type="expression" dxfId="71" priority="17">
      <formula>$K$19="BAJA"</formula>
    </cfRule>
    <cfRule type="expression" dxfId="70" priority="18">
      <formula>$K$19="MODERADA"</formula>
    </cfRule>
    <cfRule type="expression" dxfId="69" priority="19">
      <formula>$K$19="ALTA"</formula>
    </cfRule>
    <cfRule type="expression" dxfId="68" priority="20">
      <formula>$K$19="EXTREMA"</formula>
    </cfRule>
  </conditionalFormatting>
  <conditionalFormatting sqref="W10:W11">
    <cfRule type="expression" dxfId="67" priority="5">
      <formula>$K$12="BAJA"</formula>
    </cfRule>
    <cfRule type="expression" dxfId="66" priority="6">
      <formula>$K$12="MODERADA"</formula>
    </cfRule>
    <cfRule type="expression" dxfId="65" priority="7">
      <formula>$K$12="ALTA"</formula>
    </cfRule>
    <cfRule type="expression" dxfId="64" priority="8">
      <formula>$K$12="EXTREMA"</formula>
    </cfRule>
  </conditionalFormatting>
  <conditionalFormatting sqref="W12:W16">
    <cfRule type="expression" dxfId="63" priority="1">
      <formula>$K$12="BAJA"</formula>
    </cfRule>
    <cfRule type="expression" dxfId="62" priority="2">
      <formula>$K$12="MODERADA"</formula>
    </cfRule>
    <cfRule type="expression" dxfId="61" priority="3">
      <formula>$K$12="ALTA"</formula>
    </cfRule>
    <cfRule type="expression" dxfId="60" priority="4">
      <formula>$K$12="EXTREMA"</formula>
    </cfRule>
  </conditionalFormatting>
  <dataValidations count="6">
    <dataValidation type="list" allowBlank="1" showErrorMessage="1" sqref="D10 D17 D24">
      <formula1>$AJ$2:$AJ$7</formula1>
    </dataValidation>
    <dataValidation type="list" allowBlank="1" showInputMessage="1" showErrorMessage="1" sqref="R10:R37">
      <formula1>$AJ$1:$AK$1</formula1>
    </dataValidation>
    <dataValidation type="list" allowBlank="1" showInputMessage="1" showErrorMessage="1" sqref="G10:G37">
      <formula1>$AK$2:$AK$4</formula1>
    </dataValidation>
    <dataValidation type="list" allowBlank="1" showInputMessage="1" showErrorMessage="1" sqref="N10:N37">
      <formula1>$AH$2:$AH$3</formula1>
    </dataValidation>
    <dataValidation type="list" allowBlank="1" showInputMessage="1" showErrorMessage="1" sqref="I10:I37">
      <formula1>$AJ$2:$AJ$4</formula1>
    </dataValidation>
    <dataValidation type="list" allowBlank="1" showInputMessage="1" showErrorMessage="1" sqref="D31:D37">
      <formula1>$AI$2:$AI$5</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98"/>
  <sheetViews>
    <sheetView topLeftCell="A12" workbookViewId="0">
      <selection activeCell="E13" sqref="E13"/>
    </sheetView>
  </sheetViews>
  <sheetFormatPr baseColWidth="10" defaultRowHeight="12.75" x14ac:dyDescent="0.25"/>
  <cols>
    <col min="1" max="1" width="4.42578125" style="204" customWidth="1"/>
    <col min="2" max="2" width="10.7109375" style="204" customWidth="1"/>
    <col min="3" max="3" width="33.140625" style="204" customWidth="1"/>
    <col min="4" max="4" width="32.42578125" style="204" customWidth="1"/>
    <col min="5" max="5" width="23.42578125" style="204" customWidth="1"/>
    <col min="6" max="6" width="29" style="204" customWidth="1"/>
    <col min="7" max="7" width="3.7109375" style="204" customWidth="1"/>
    <col min="8" max="9" width="4.42578125" style="204" customWidth="1"/>
    <col min="10" max="10" width="5.28515625" style="204" customWidth="1"/>
    <col min="11" max="11" width="25.140625" style="204" customWidth="1"/>
    <col min="12" max="12" width="24.7109375" style="204" customWidth="1"/>
    <col min="13" max="13" width="14.42578125" style="204" customWidth="1"/>
    <col min="14" max="14" width="11.42578125" style="204" customWidth="1"/>
    <col min="15" max="15" width="10.28515625" style="204" customWidth="1"/>
    <col min="16" max="16" width="39.42578125" style="204" customWidth="1"/>
    <col min="17" max="17" width="16.42578125" style="204" customWidth="1"/>
    <col min="18" max="18" width="8.85546875" style="204" customWidth="1"/>
    <col min="19" max="19" width="8.7109375" style="204" customWidth="1"/>
    <col min="20" max="20" width="41.140625" style="204" customWidth="1"/>
    <col min="21" max="256" width="11.42578125" style="204"/>
    <col min="257" max="257" width="4.42578125" style="204" customWidth="1"/>
    <col min="258" max="258" width="10.7109375" style="204" customWidth="1"/>
    <col min="259" max="259" width="33.140625" style="204" customWidth="1"/>
    <col min="260" max="260" width="32.42578125" style="204" customWidth="1"/>
    <col min="261" max="261" width="23.42578125" style="204" customWidth="1"/>
    <col min="262" max="262" width="29" style="204" customWidth="1"/>
    <col min="263" max="263" width="3.7109375" style="204" customWidth="1"/>
    <col min="264" max="265" width="4.42578125" style="204" customWidth="1"/>
    <col min="266" max="266" width="5.28515625" style="204" customWidth="1"/>
    <col min="267" max="267" width="25.140625" style="204" customWidth="1"/>
    <col min="268" max="268" width="24.7109375" style="204" customWidth="1"/>
    <col min="269" max="269" width="14.42578125" style="204" customWidth="1"/>
    <col min="270" max="270" width="11.42578125" style="204" customWidth="1"/>
    <col min="271" max="271" width="10.28515625" style="204" customWidth="1"/>
    <col min="272" max="272" width="39.42578125" style="204" customWidth="1"/>
    <col min="273" max="273" width="16.42578125" style="204" customWidth="1"/>
    <col min="274" max="274" width="8.85546875" style="204" customWidth="1"/>
    <col min="275" max="275" width="8.7109375" style="204" customWidth="1"/>
    <col min="276" max="276" width="41.140625" style="204" customWidth="1"/>
    <col min="277" max="512" width="11.42578125" style="204"/>
    <col min="513" max="513" width="4.42578125" style="204" customWidth="1"/>
    <col min="514" max="514" width="10.7109375" style="204" customWidth="1"/>
    <col min="515" max="515" width="33.140625" style="204" customWidth="1"/>
    <col min="516" max="516" width="32.42578125" style="204" customWidth="1"/>
    <col min="517" max="517" width="23.42578125" style="204" customWidth="1"/>
    <col min="518" max="518" width="29" style="204" customWidth="1"/>
    <col min="519" max="519" width="3.7109375" style="204" customWidth="1"/>
    <col min="520" max="521" width="4.42578125" style="204" customWidth="1"/>
    <col min="522" max="522" width="5.28515625" style="204" customWidth="1"/>
    <col min="523" max="523" width="25.140625" style="204" customWidth="1"/>
    <col min="524" max="524" width="24.7109375" style="204" customWidth="1"/>
    <col min="525" max="525" width="14.42578125" style="204" customWidth="1"/>
    <col min="526" max="526" width="11.42578125" style="204" customWidth="1"/>
    <col min="527" max="527" width="10.28515625" style="204" customWidth="1"/>
    <col min="528" max="528" width="39.42578125" style="204" customWidth="1"/>
    <col min="529" max="529" width="16.42578125" style="204" customWidth="1"/>
    <col min="530" max="530" width="8.85546875" style="204" customWidth="1"/>
    <col min="531" max="531" width="8.7109375" style="204" customWidth="1"/>
    <col min="532" max="532" width="41.140625" style="204" customWidth="1"/>
    <col min="533" max="768" width="11.42578125" style="204"/>
    <col min="769" max="769" width="4.42578125" style="204" customWidth="1"/>
    <col min="770" max="770" width="10.7109375" style="204" customWidth="1"/>
    <col min="771" max="771" width="33.140625" style="204" customWidth="1"/>
    <col min="772" max="772" width="32.42578125" style="204" customWidth="1"/>
    <col min="773" max="773" width="23.42578125" style="204" customWidth="1"/>
    <col min="774" max="774" width="29" style="204" customWidth="1"/>
    <col min="775" max="775" width="3.7109375" style="204" customWidth="1"/>
    <col min="776" max="777" width="4.42578125" style="204" customWidth="1"/>
    <col min="778" max="778" width="5.28515625" style="204" customWidth="1"/>
    <col min="779" max="779" width="25.140625" style="204" customWidth="1"/>
    <col min="780" max="780" width="24.7109375" style="204" customWidth="1"/>
    <col min="781" max="781" width="14.42578125" style="204" customWidth="1"/>
    <col min="782" max="782" width="11.42578125" style="204" customWidth="1"/>
    <col min="783" max="783" width="10.28515625" style="204" customWidth="1"/>
    <col min="784" max="784" width="39.42578125" style="204" customWidth="1"/>
    <col min="785" max="785" width="16.42578125" style="204" customWidth="1"/>
    <col min="786" max="786" width="8.85546875" style="204" customWidth="1"/>
    <col min="787" max="787" width="8.7109375" style="204" customWidth="1"/>
    <col min="788" max="788" width="41.140625" style="204" customWidth="1"/>
    <col min="789" max="1024" width="11.42578125" style="204"/>
    <col min="1025" max="1025" width="4.42578125" style="204" customWidth="1"/>
    <col min="1026" max="1026" width="10.7109375" style="204" customWidth="1"/>
    <col min="1027" max="1027" width="33.140625" style="204" customWidth="1"/>
    <col min="1028" max="1028" width="32.42578125" style="204" customWidth="1"/>
    <col min="1029" max="1029" width="23.42578125" style="204" customWidth="1"/>
    <col min="1030" max="1030" width="29" style="204" customWidth="1"/>
    <col min="1031" max="1031" width="3.7109375" style="204" customWidth="1"/>
    <col min="1032" max="1033" width="4.42578125" style="204" customWidth="1"/>
    <col min="1034" max="1034" width="5.28515625" style="204" customWidth="1"/>
    <col min="1035" max="1035" width="25.140625" style="204" customWidth="1"/>
    <col min="1036" max="1036" width="24.7109375" style="204" customWidth="1"/>
    <col min="1037" max="1037" width="14.42578125" style="204" customWidth="1"/>
    <col min="1038" max="1038" width="11.42578125" style="204" customWidth="1"/>
    <col min="1039" max="1039" width="10.28515625" style="204" customWidth="1"/>
    <col min="1040" max="1040" width="39.42578125" style="204" customWidth="1"/>
    <col min="1041" max="1041" width="16.42578125" style="204" customWidth="1"/>
    <col min="1042" max="1042" width="8.85546875" style="204" customWidth="1"/>
    <col min="1043" max="1043" width="8.7109375" style="204" customWidth="1"/>
    <col min="1044" max="1044" width="41.140625" style="204" customWidth="1"/>
    <col min="1045" max="1280" width="11.42578125" style="204"/>
    <col min="1281" max="1281" width="4.42578125" style="204" customWidth="1"/>
    <col min="1282" max="1282" width="10.7109375" style="204" customWidth="1"/>
    <col min="1283" max="1283" width="33.140625" style="204" customWidth="1"/>
    <col min="1284" max="1284" width="32.42578125" style="204" customWidth="1"/>
    <col min="1285" max="1285" width="23.42578125" style="204" customWidth="1"/>
    <col min="1286" max="1286" width="29" style="204" customWidth="1"/>
    <col min="1287" max="1287" width="3.7109375" style="204" customWidth="1"/>
    <col min="1288" max="1289" width="4.42578125" style="204" customWidth="1"/>
    <col min="1290" max="1290" width="5.28515625" style="204" customWidth="1"/>
    <col min="1291" max="1291" width="25.140625" style="204" customWidth="1"/>
    <col min="1292" max="1292" width="24.7109375" style="204" customWidth="1"/>
    <col min="1293" max="1293" width="14.42578125" style="204" customWidth="1"/>
    <col min="1294" max="1294" width="11.42578125" style="204" customWidth="1"/>
    <col min="1295" max="1295" width="10.28515625" style="204" customWidth="1"/>
    <col min="1296" max="1296" width="39.42578125" style="204" customWidth="1"/>
    <col min="1297" max="1297" width="16.42578125" style="204" customWidth="1"/>
    <col min="1298" max="1298" width="8.85546875" style="204" customWidth="1"/>
    <col min="1299" max="1299" width="8.7109375" style="204" customWidth="1"/>
    <col min="1300" max="1300" width="41.140625" style="204" customWidth="1"/>
    <col min="1301" max="1536" width="11.42578125" style="204"/>
    <col min="1537" max="1537" width="4.42578125" style="204" customWidth="1"/>
    <col min="1538" max="1538" width="10.7109375" style="204" customWidth="1"/>
    <col min="1539" max="1539" width="33.140625" style="204" customWidth="1"/>
    <col min="1540" max="1540" width="32.42578125" style="204" customWidth="1"/>
    <col min="1541" max="1541" width="23.42578125" style="204" customWidth="1"/>
    <col min="1542" max="1542" width="29" style="204" customWidth="1"/>
    <col min="1543" max="1543" width="3.7109375" style="204" customWidth="1"/>
    <col min="1544" max="1545" width="4.42578125" style="204" customWidth="1"/>
    <col min="1546" max="1546" width="5.28515625" style="204" customWidth="1"/>
    <col min="1547" max="1547" width="25.140625" style="204" customWidth="1"/>
    <col min="1548" max="1548" width="24.7109375" style="204" customWidth="1"/>
    <col min="1549" max="1549" width="14.42578125" style="204" customWidth="1"/>
    <col min="1550" max="1550" width="11.42578125" style="204" customWidth="1"/>
    <col min="1551" max="1551" width="10.28515625" style="204" customWidth="1"/>
    <col min="1552" max="1552" width="39.42578125" style="204" customWidth="1"/>
    <col min="1553" max="1553" width="16.42578125" style="204" customWidth="1"/>
    <col min="1554" max="1554" width="8.85546875" style="204" customWidth="1"/>
    <col min="1555" max="1555" width="8.7109375" style="204" customWidth="1"/>
    <col min="1556" max="1556" width="41.140625" style="204" customWidth="1"/>
    <col min="1557" max="1792" width="11.42578125" style="204"/>
    <col min="1793" max="1793" width="4.42578125" style="204" customWidth="1"/>
    <col min="1794" max="1794" width="10.7109375" style="204" customWidth="1"/>
    <col min="1795" max="1795" width="33.140625" style="204" customWidth="1"/>
    <col min="1796" max="1796" width="32.42578125" style="204" customWidth="1"/>
    <col min="1797" max="1797" width="23.42578125" style="204" customWidth="1"/>
    <col min="1798" max="1798" width="29" style="204" customWidth="1"/>
    <col min="1799" max="1799" width="3.7109375" style="204" customWidth="1"/>
    <col min="1800" max="1801" width="4.42578125" style="204" customWidth="1"/>
    <col min="1802" max="1802" width="5.28515625" style="204" customWidth="1"/>
    <col min="1803" max="1803" width="25.140625" style="204" customWidth="1"/>
    <col min="1804" max="1804" width="24.7109375" style="204" customWidth="1"/>
    <col min="1805" max="1805" width="14.42578125" style="204" customWidth="1"/>
    <col min="1806" max="1806" width="11.42578125" style="204" customWidth="1"/>
    <col min="1807" max="1807" width="10.28515625" style="204" customWidth="1"/>
    <col min="1808" max="1808" width="39.42578125" style="204" customWidth="1"/>
    <col min="1809" max="1809" width="16.42578125" style="204" customWidth="1"/>
    <col min="1810" max="1810" width="8.85546875" style="204" customWidth="1"/>
    <col min="1811" max="1811" width="8.7109375" style="204" customWidth="1"/>
    <col min="1812" max="1812" width="41.140625" style="204" customWidth="1"/>
    <col min="1813" max="2048" width="11.42578125" style="204"/>
    <col min="2049" max="2049" width="4.42578125" style="204" customWidth="1"/>
    <col min="2050" max="2050" width="10.7109375" style="204" customWidth="1"/>
    <col min="2051" max="2051" width="33.140625" style="204" customWidth="1"/>
    <col min="2052" max="2052" width="32.42578125" style="204" customWidth="1"/>
    <col min="2053" max="2053" width="23.42578125" style="204" customWidth="1"/>
    <col min="2054" max="2054" width="29" style="204" customWidth="1"/>
    <col min="2055" max="2055" width="3.7109375" style="204" customWidth="1"/>
    <col min="2056" max="2057" width="4.42578125" style="204" customWidth="1"/>
    <col min="2058" max="2058" width="5.28515625" style="204" customWidth="1"/>
    <col min="2059" max="2059" width="25.140625" style="204" customWidth="1"/>
    <col min="2060" max="2060" width="24.7109375" style="204" customWidth="1"/>
    <col min="2061" max="2061" width="14.42578125" style="204" customWidth="1"/>
    <col min="2062" max="2062" width="11.42578125" style="204" customWidth="1"/>
    <col min="2063" max="2063" width="10.28515625" style="204" customWidth="1"/>
    <col min="2064" max="2064" width="39.42578125" style="204" customWidth="1"/>
    <col min="2065" max="2065" width="16.42578125" style="204" customWidth="1"/>
    <col min="2066" max="2066" width="8.85546875" style="204" customWidth="1"/>
    <col min="2067" max="2067" width="8.7109375" style="204" customWidth="1"/>
    <col min="2068" max="2068" width="41.140625" style="204" customWidth="1"/>
    <col min="2069" max="2304" width="11.42578125" style="204"/>
    <col min="2305" max="2305" width="4.42578125" style="204" customWidth="1"/>
    <col min="2306" max="2306" width="10.7109375" style="204" customWidth="1"/>
    <col min="2307" max="2307" width="33.140625" style="204" customWidth="1"/>
    <col min="2308" max="2308" width="32.42578125" style="204" customWidth="1"/>
    <col min="2309" max="2309" width="23.42578125" style="204" customWidth="1"/>
    <col min="2310" max="2310" width="29" style="204" customWidth="1"/>
    <col min="2311" max="2311" width="3.7109375" style="204" customWidth="1"/>
    <col min="2312" max="2313" width="4.42578125" style="204" customWidth="1"/>
    <col min="2314" max="2314" width="5.28515625" style="204" customWidth="1"/>
    <col min="2315" max="2315" width="25.140625" style="204" customWidth="1"/>
    <col min="2316" max="2316" width="24.7109375" style="204" customWidth="1"/>
    <col min="2317" max="2317" width="14.42578125" style="204" customWidth="1"/>
    <col min="2318" max="2318" width="11.42578125" style="204" customWidth="1"/>
    <col min="2319" max="2319" width="10.28515625" style="204" customWidth="1"/>
    <col min="2320" max="2320" width="39.42578125" style="204" customWidth="1"/>
    <col min="2321" max="2321" width="16.42578125" style="204" customWidth="1"/>
    <col min="2322" max="2322" width="8.85546875" style="204" customWidth="1"/>
    <col min="2323" max="2323" width="8.7109375" style="204" customWidth="1"/>
    <col min="2324" max="2324" width="41.140625" style="204" customWidth="1"/>
    <col min="2325" max="2560" width="11.42578125" style="204"/>
    <col min="2561" max="2561" width="4.42578125" style="204" customWidth="1"/>
    <col min="2562" max="2562" width="10.7109375" style="204" customWidth="1"/>
    <col min="2563" max="2563" width="33.140625" style="204" customWidth="1"/>
    <col min="2564" max="2564" width="32.42578125" style="204" customWidth="1"/>
    <col min="2565" max="2565" width="23.42578125" style="204" customWidth="1"/>
    <col min="2566" max="2566" width="29" style="204" customWidth="1"/>
    <col min="2567" max="2567" width="3.7109375" style="204" customWidth="1"/>
    <col min="2568" max="2569" width="4.42578125" style="204" customWidth="1"/>
    <col min="2570" max="2570" width="5.28515625" style="204" customWidth="1"/>
    <col min="2571" max="2571" width="25.140625" style="204" customWidth="1"/>
    <col min="2572" max="2572" width="24.7109375" style="204" customWidth="1"/>
    <col min="2573" max="2573" width="14.42578125" style="204" customWidth="1"/>
    <col min="2574" max="2574" width="11.42578125" style="204" customWidth="1"/>
    <col min="2575" max="2575" width="10.28515625" style="204" customWidth="1"/>
    <col min="2576" max="2576" width="39.42578125" style="204" customWidth="1"/>
    <col min="2577" max="2577" width="16.42578125" style="204" customWidth="1"/>
    <col min="2578" max="2578" width="8.85546875" style="204" customWidth="1"/>
    <col min="2579" max="2579" width="8.7109375" style="204" customWidth="1"/>
    <col min="2580" max="2580" width="41.140625" style="204" customWidth="1"/>
    <col min="2581" max="2816" width="11.42578125" style="204"/>
    <col min="2817" max="2817" width="4.42578125" style="204" customWidth="1"/>
    <col min="2818" max="2818" width="10.7109375" style="204" customWidth="1"/>
    <col min="2819" max="2819" width="33.140625" style="204" customWidth="1"/>
    <col min="2820" max="2820" width="32.42578125" style="204" customWidth="1"/>
    <col min="2821" max="2821" width="23.42578125" style="204" customWidth="1"/>
    <col min="2822" max="2822" width="29" style="204" customWidth="1"/>
    <col min="2823" max="2823" width="3.7109375" style="204" customWidth="1"/>
    <col min="2824" max="2825" width="4.42578125" style="204" customWidth="1"/>
    <col min="2826" max="2826" width="5.28515625" style="204" customWidth="1"/>
    <col min="2827" max="2827" width="25.140625" style="204" customWidth="1"/>
    <col min="2828" max="2828" width="24.7109375" style="204" customWidth="1"/>
    <col min="2829" max="2829" width="14.42578125" style="204" customWidth="1"/>
    <col min="2830" max="2830" width="11.42578125" style="204" customWidth="1"/>
    <col min="2831" max="2831" width="10.28515625" style="204" customWidth="1"/>
    <col min="2832" max="2832" width="39.42578125" style="204" customWidth="1"/>
    <col min="2833" max="2833" width="16.42578125" style="204" customWidth="1"/>
    <col min="2834" max="2834" width="8.85546875" style="204" customWidth="1"/>
    <col min="2835" max="2835" width="8.7109375" style="204" customWidth="1"/>
    <col min="2836" max="2836" width="41.140625" style="204" customWidth="1"/>
    <col min="2837" max="3072" width="11.42578125" style="204"/>
    <col min="3073" max="3073" width="4.42578125" style="204" customWidth="1"/>
    <col min="3074" max="3074" width="10.7109375" style="204" customWidth="1"/>
    <col min="3075" max="3075" width="33.140625" style="204" customWidth="1"/>
    <col min="3076" max="3076" width="32.42578125" style="204" customWidth="1"/>
    <col min="3077" max="3077" width="23.42578125" style="204" customWidth="1"/>
    <col min="3078" max="3078" width="29" style="204" customWidth="1"/>
    <col min="3079" max="3079" width="3.7109375" style="204" customWidth="1"/>
    <col min="3080" max="3081" width="4.42578125" style="204" customWidth="1"/>
    <col min="3082" max="3082" width="5.28515625" style="204" customWidth="1"/>
    <col min="3083" max="3083" width="25.140625" style="204" customWidth="1"/>
    <col min="3084" max="3084" width="24.7109375" style="204" customWidth="1"/>
    <col min="3085" max="3085" width="14.42578125" style="204" customWidth="1"/>
    <col min="3086" max="3086" width="11.42578125" style="204" customWidth="1"/>
    <col min="3087" max="3087" width="10.28515625" style="204" customWidth="1"/>
    <col min="3088" max="3088" width="39.42578125" style="204" customWidth="1"/>
    <col min="3089" max="3089" width="16.42578125" style="204" customWidth="1"/>
    <col min="3090" max="3090" width="8.85546875" style="204" customWidth="1"/>
    <col min="3091" max="3091" width="8.7109375" style="204" customWidth="1"/>
    <col min="3092" max="3092" width="41.140625" style="204" customWidth="1"/>
    <col min="3093" max="3328" width="11.42578125" style="204"/>
    <col min="3329" max="3329" width="4.42578125" style="204" customWidth="1"/>
    <col min="3330" max="3330" width="10.7109375" style="204" customWidth="1"/>
    <col min="3331" max="3331" width="33.140625" style="204" customWidth="1"/>
    <col min="3332" max="3332" width="32.42578125" style="204" customWidth="1"/>
    <col min="3333" max="3333" width="23.42578125" style="204" customWidth="1"/>
    <col min="3334" max="3334" width="29" style="204" customWidth="1"/>
    <col min="3335" max="3335" width="3.7109375" style="204" customWidth="1"/>
    <col min="3336" max="3337" width="4.42578125" style="204" customWidth="1"/>
    <col min="3338" max="3338" width="5.28515625" style="204" customWidth="1"/>
    <col min="3339" max="3339" width="25.140625" style="204" customWidth="1"/>
    <col min="3340" max="3340" width="24.7109375" style="204" customWidth="1"/>
    <col min="3341" max="3341" width="14.42578125" style="204" customWidth="1"/>
    <col min="3342" max="3342" width="11.42578125" style="204" customWidth="1"/>
    <col min="3343" max="3343" width="10.28515625" style="204" customWidth="1"/>
    <col min="3344" max="3344" width="39.42578125" style="204" customWidth="1"/>
    <col min="3345" max="3345" width="16.42578125" style="204" customWidth="1"/>
    <col min="3346" max="3346" width="8.85546875" style="204" customWidth="1"/>
    <col min="3347" max="3347" width="8.7109375" style="204" customWidth="1"/>
    <col min="3348" max="3348" width="41.140625" style="204" customWidth="1"/>
    <col min="3349" max="3584" width="11.42578125" style="204"/>
    <col min="3585" max="3585" width="4.42578125" style="204" customWidth="1"/>
    <col min="3586" max="3586" width="10.7109375" style="204" customWidth="1"/>
    <col min="3587" max="3587" width="33.140625" style="204" customWidth="1"/>
    <col min="3588" max="3588" width="32.42578125" style="204" customWidth="1"/>
    <col min="3589" max="3589" width="23.42578125" style="204" customWidth="1"/>
    <col min="3590" max="3590" width="29" style="204" customWidth="1"/>
    <col min="3591" max="3591" width="3.7109375" style="204" customWidth="1"/>
    <col min="3592" max="3593" width="4.42578125" style="204" customWidth="1"/>
    <col min="3594" max="3594" width="5.28515625" style="204" customWidth="1"/>
    <col min="3595" max="3595" width="25.140625" style="204" customWidth="1"/>
    <col min="3596" max="3596" width="24.7109375" style="204" customWidth="1"/>
    <col min="3597" max="3597" width="14.42578125" style="204" customWidth="1"/>
    <col min="3598" max="3598" width="11.42578125" style="204" customWidth="1"/>
    <col min="3599" max="3599" width="10.28515625" style="204" customWidth="1"/>
    <col min="3600" max="3600" width="39.42578125" style="204" customWidth="1"/>
    <col min="3601" max="3601" width="16.42578125" style="204" customWidth="1"/>
    <col min="3602" max="3602" width="8.85546875" style="204" customWidth="1"/>
    <col min="3603" max="3603" width="8.7109375" style="204" customWidth="1"/>
    <col min="3604" max="3604" width="41.140625" style="204" customWidth="1"/>
    <col min="3605" max="3840" width="11.42578125" style="204"/>
    <col min="3841" max="3841" width="4.42578125" style="204" customWidth="1"/>
    <col min="3842" max="3842" width="10.7109375" style="204" customWidth="1"/>
    <col min="3843" max="3843" width="33.140625" style="204" customWidth="1"/>
    <col min="3844" max="3844" width="32.42578125" style="204" customWidth="1"/>
    <col min="3845" max="3845" width="23.42578125" style="204" customWidth="1"/>
    <col min="3846" max="3846" width="29" style="204" customWidth="1"/>
    <col min="3847" max="3847" width="3.7109375" style="204" customWidth="1"/>
    <col min="3848" max="3849" width="4.42578125" style="204" customWidth="1"/>
    <col min="3850" max="3850" width="5.28515625" style="204" customWidth="1"/>
    <col min="3851" max="3851" width="25.140625" style="204" customWidth="1"/>
    <col min="3852" max="3852" width="24.7109375" style="204" customWidth="1"/>
    <col min="3853" max="3853" width="14.42578125" style="204" customWidth="1"/>
    <col min="3854" max="3854" width="11.42578125" style="204" customWidth="1"/>
    <col min="3855" max="3855" width="10.28515625" style="204" customWidth="1"/>
    <col min="3856" max="3856" width="39.42578125" style="204" customWidth="1"/>
    <col min="3857" max="3857" width="16.42578125" style="204" customWidth="1"/>
    <col min="3858" max="3858" width="8.85546875" style="204" customWidth="1"/>
    <col min="3859" max="3859" width="8.7109375" style="204" customWidth="1"/>
    <col min="3860" max="3860" width="41.140625" style="204" customWidth="1"/>
    <col min="3861" max="4096" width="11.42578125" style="204"/>
    <col min="4097" max="4097" width="4.42578125" style="204" customWidth="1"/>
    <col min="4098" max="4098" width="10.7109375" style="204" customWidth="1"/>
    <col min="4099" max="4099" width="33.140625" style="204" customWidth="1"/>
    <col min="4100" max="4100" width="32.42578125" style="204" customWidth="1"/>
    <col min="4101" max="4101" width="23.42578125" style="204" customWidth="1"/>
    <col min="4102" max="4102" width="29" style="204" customWidth="1"/>
    <col min="4103" max="4103" width="3.7109375" style="204" customWidth="1"/>
    <col min="4104" max="4105" width="4.42578125" style="204" customWidth="1"/>
    <col min="4106" max="4106" width="5.28515625" style="204" customWidth="1"/>
    <col min="4107" max="4107" width="25.140625" style="204" customWidth="1"/>
    <col min="4108" max="4108" width="24.7109375" style="204" customWidth="1"/>
    <col min="4109" max="4109" width="14.42578125" style="204" customWidth="1"/>
    <col min="4110" max="4110" width="11.42578125" style="204" customWidth="1"/>
    <col min="4111" max="4111" width="10.28515625" style="204" customWidth="1"/>
    <col min="4112" max="4112" width="39.42578125" style="204" customWidth="1"/>
    <col min="4113" max="4113" width="16.42578125" style="204" customWidth="1"/>
    <col min="4114" max="4114" width="8.85546875" style="204" customWidth="1"/>
    <col min="4115" max="4115" width="8.7109375" style="204" customWidth="1"/>
    <col min="4116" max="4116" width="41.140625" style="204" customWidth="1"/>
    <col min="4117" max="4352" width="11.42578125" style="204"/>
    <col min="4353" max="4353" width="4.42578125" style="204" customWidth="1"/>
    <col min="4354" max="4354" width="10.7109375" style="204" customWidth="1"/>
    <col min="4355" max="4355" width="33.140625" style="204" customWidth="1"/>
    <col min="4356" max="4356" width="32.42578125" style="204" customWidth="1"/>
    <col min="4357" max="4357" width="23.42578125" style="204" customWidth="1"/>
    <col min="4358" max="4358" width="29" style="204" customWidth="1"/>
    <col min="4359" max="4359" width="3.7109375" style="204" customWidth="1"/>
    <col min="4360" max="4361" width="4.42578125" style="204" customWidth="1"/>
    <col min="4362" max="4362" width="5.28515625" style="204" customWidth="1"/>
    <col min="4363" max="4363" width="25.140625" style="204" customWidth="1"/>
    <col min="4364" max="4364" width="24.7109375" style="204" customWidth="1"/>
    <col min="4365" max="4365" width="14.42578125" style="204" customWidth="1"/>
    <col min="4366" max="4366" width="11.42578125" style="204" customWidth="1"/>
    <col min="4367" max="4367" width="10.28515625" style="204" customWidth="1"/>
    <col min="4368" max="4368" width="39.42578125" style="204" customWidth="1"/>
    <col min="4369" max="4369" width="16.42578125" style="204" customWidth="1"/>
    <col min="4370" max="4370" width="8.85546875" style="204" customWidth="1"/>
    <col min="4371" max="4371" width="8.7109375" style="204" customWidth="1"/>
    <col min="4372" max="4372" width="41.140625" style="204" customWidth="1"/>
    <col min="4373" max="4608" width="11.42578125" style="204"/>
    <col min="4609" max="4609" width="4.42578125" style="204" customWidth="1"/>
    <col min="4610" max="4610" width="10.7109375" style="204" customWidth="1"/>
    <col min="4611" max="4611" width="33.140625" style="204" customWidth="1"/>
    <col min="4612" max="4612" width="32.42578125" style="204" customWidth="1"/>
    <col min="4613" max="4613" width="23.42578125" style="204" customWidth="1"/>
    <col min="4614" max="4614" width="29" style="204" customWidth="1"/>
    <col min="4615" max="4615" width="3.7109375" style="204" customWidth="1"/>
    <col min="4616" max="4617" width="4.42578125" style="204" customWidth="1"/>
    <col min="4618" max="4618" width="5.28515625" style="204" customWidth="1"/>
    <col min="4619" max="4619" width="25.140625" style="204" customWidth="1"/>
    <col min="4620" max="4620" width="24.7109375" style="204" customWidth="1"/>
    <col min="4621" max="4621" width="14.42578125" style="204" customWidth="1"/>
    <col min="4622" max="4622" width="11.42578125" style="204" customWidth="1"/>
    <col min="4623" max="4623" width="10.28515625" style="204" customWidth="1"/>
    <col min="4624" max="4624" width="39.42578125" style="204" customWidth="1"/>
    <col min="4625" max="4625" width="16.42578125" style="204" customWidth="1"/>
    <col min="4626" max="4626" width="8.85546875" style="204" customWidth="1"/>
    <col min="4627" max="4627" width="8.7109375" style="204" customWidth="1"/>
    <col min="4628" max="4628" width="41.140625" style="204" customWidth="1"/>
    <col min="4629" max="4864" width="11.42578125" style="204"/>
    <col min="4865" max="4865" width="4.42578125" style="204" customWidth="1"/>
    <col min="4866" max="4866" width="10.7109375" style="204" customWidth="1"/>
    <col min="4867" max="4867" width="33.140625" style="204" customWidth="1"/>
    <col min="4868" max="4868" width="32.42578125" style="204" customWidth="1"/>
    <col min="4869" max="4869" width="23.42578125" style="204" customWidth="1"/>
    <col min="4870" max="4870" width="29" style="204" customWidth="1"/>
    <col min="4871" max="4871" width="3.7109375" style="204" customWidth="1"/>
    <col min="4872" max="4873" width="4.42578125" style="204" customWidth="1"/>
    <col min="4874" max="4874" width="5.28515625" style="204" customWidth="1"/>
    <col min="4875" max="4875" width="25.140625" style="204" customWidth="1"/>
    <col min="4876" max="4876" width="24.7109375" style="204" customWidth="1"/>
    <col min="4877" max="4877" width="14.42578125" style="204" customWidth="1"/>
    <col min="4878" max="4878" width="11.42578125" style="204" customWidth="1"/>
    <col min="4879" max="4879" width="10.28515625" style="204" customWidth="1"/>
    <col min="4880" max="4880" width="39.42578125" style="204" customWidth="1"/>
    <col min="4881" max="4881" width="16.42578125" style="204" customWidth="1"/>
    <col min="4882" max="4882" width="8.85546875" style="204" customWidth="1"/>
    <col min="4883" max="4883" width="8.7109375" style="204" customWidth="1"/>
    <col min="4884" max="4884" width="41.140625" style="204" customWidth="1"/>
    <col min="4885" max="5120" width="11.42578125" style="204"/>
    <col min="5121" max="5121" width="4.42578125" style="204" customWidth="1"/>
    <col min="5122" max="5122" width="10.7109375" style="204" customWidth="1"/>
    <col min="5123" max="5123" width="33.140625" style="204" customWidth="1"/>
    <col min="5124" max="5124" width="32.42578125" style="204" customWidth="1"/>
    <col min="5125" max="5125" width="23.42578125" style="204" customWidth="1"/>
    <col min="5126" max="5126" width="29" style="204" customWidth="1"/>
    <col min="5127" max="5127" width="3.7109375" style="204" customWidth="1"/>
    <col min="5128" max="5129" width="4.42578125" style="204" customWidth="1"/>
    <col min="5130" max="5130" width="5.28515625" style="204" customWidth="1"/>
    <col min="5131" max="5131" width="25.140625" style="204" customWidth="1"/>
    <col min="5132" max="5132" width="24.7109375" style="204" customWidth="1"/>
    <col min="5133" max="5133" width="14.42578125" style="204" customWidth="1"/>
    <col min="5134" max="5134" width="11.42578125" style="204" customWidth="1"/>
    <col min="5135" max="5135" width="10.28515625" style="204" customWidth="1"/>
    <col min="5136" max="5136" width="39.42578125" style="204" customWidth="1"/>
    <col min="5137" max="5137" width="16.42578125" style="204" customWidth="1"/>
    <col min="5138" max="5138" width="8.85546875" style="204" customWidth="1"/>
    <col min="5139" max="5139" width="8.7109375" style="204" customWidth="1"/>
    <col min="5140" max="5140" width="41.140625" style="204" customWidth="1"/>
    <col min="5141" max="5376" width="11.42578125" style="204"/>
    <col min="5377" max="5377" width="4.42578125" style="204" customWidth="1"/>
    <col min="5378" max="5378" width="10.7109375" style="204" customWidth="1"/>
    <col min="5379" max="5379" width="33.140625" style="204" customWidth="1"/>
    <col min="5380" max="5380" width="32.42578125" style="204" customWidth="1"/>
    <col min="5381" max="5381" width="23.42578125" style="204" customWidth="1"/>
    <col min="5382" max="5382" width="29" style="204" customWidth="1"/>
    <col min="5383" max="5383" width="3.7109375" style="204" customWidth="1"/>
    <col min="5384" max="5385" width="4.42578125" style="204" customWidth="1"/>
    <col min="5386" max="5386" width="5.28515625" style="204" customWidth="1"/>
    <col min="5387" max="5387" width="25.140625" style="204" customWidth="1"/>
    <col min="5388" max="5388" width="24.7109375" style="204" customWidth="1"/>
    <col min="5389" max="5389" width="14.42578125" style="204" customWidth="1"/>
    <col min="5390" max="5390" width="11.42578125" style="204" customWidth="1"/>
    <col min="5391" max="5391" width="10.28515625" style="204" customWidth="1"/>
    <col min="5392" max="5392" width="39.42578125" style="204" customWidth="1"/>
    <col min="5393" max="5393" width="16.42578125" style="204" customWidth="1"/>
    <col min="5394" max="5394" width="8.85546875" style="204" customWidth="1"/>
    <col min="5395" max="5395" width="8.7109375" style="204" customWidth="1"/>
    <col min="5396" max="5396" width="41.140625" style="204" customWidth="1"/>
    <col min="5397" max="5632" width="11.42578125" style="204"/>
    <col min="5633" max="5633" width="4.42578125" style="204" customWidth="1"/>
    <col min="5634" max="5634" width="10.7109375" style="204" customWidth="1"/>
    <col min="5635" max="5635" width="33.140625" style="204" customWidth="1"/>
    <col min="5636" max="5636" width="32.42578125" style="204" customWidth="1"/>
    <col min="5637" max="5637" width="23.42578125" style="204" customWidth="1"/>
    <col min="5638" max="5638" width="29" style="204" customWidth="1"/>
    <col min="5639" max="5639" width="3.7109375" style="204" customWidth="1"/>
    <col min="5640" max="5641" width="4.42578125" style="204" customWidth="1"/>
    <col min="5642" max="5642" width="5.28515625" style="204" customWidth="1"/>
    <col min="5643" max="5643" width="25.140625" style="204" customWidth="1"/>
    <col min="5644" max="5644" width="24.7109375" style="204" customWidth="1"/>
    <col min="5645" max="5645" width="14.42578125" style="204" customWidth="1"/>
    <col min="5646" max="5646" width="11.42578125" style="204" customWidth="1"/>
    <col min="5647" max="5647" width="10.28515625" style="204" customWidth="1"/>
    <col min="5648" max="5648" width="39.42578125" style="204" customWidth="1"/>
    <col min="5649" max="5649" width="16.42578125" style="204" customWidth="1"/>
    <col min="5650" max="5650" width="8.85546875" style="204" customWidth="1"/>
    <col min="5651" max="5651" width="8.7109375" style="204" customWidth="1"/>
    <col min="5652" max="5652" width="41.140625" style="204" customWidth="1"/>
    <col min="5653" max="5888" width="11.42578125" style="204"/>
    <col min="5889" max="5889" width="4.42578125" style="204" customWidth="1"/>
    <col min="5890" max="5890" width="10.7109375" style="204" customWidth="1"/>
    <col min="5891" max="5891" width="33.140625" style="204" customWidth="1"/>
    <col min="5892" max="5892" width="32.42578125" style="204" customWidth="1"/>
    <col min="5893" max="5893" width="23.42578125" style="204" customWidth="1"/>
    <col min="5894" max="5894" width="29" style="204" customWidth="1"/>
    <col min="5895" max="5895" width="3.7109375" style="204" customWidth="1"/>
    <col min="5896" max="5897" width="4.42578125" style="204" customWidth="1"/>
    <col min="5898" max="5898" width="5.28515625" style="204" customWidth="1"/>
    <col min="5899" max="5899" width="25.140625" style="204" customWidth="1"/>
    <col min="5900" max="5900" width="24.7109375" style="204" customWidth="1"/>
    <col min="5901" max="5901" width="14.42578125" style="204" customWidth="1"/>
    <col min="5902" max="5902" width="11.42578125" style="204" customWidth="1"/>
    <col min="5903" max="5903" width="10.28515625" style="204" customWidth="1"/>
    <col min="5904" max="5904" width="39.42578125" style="204" customWidth="1"/>
    <col min="5905" max="5905" width="16.42578125" style="204" customWidth="1"/>
    <col min="5906" max="5906" width="8.85546875" style="204" customWidth="1"/>
    <col min="5907" max="5907" width="8.7109375" style="204" customWidth="1"/>
    <col min="5908" max="5908" width="41.140625" style="204" customWidth="1"/>
    <col min="5909" max="6144" width="11.42578125" style="204"/>
    <col min="6145" max="6145" width="4.42578125" style="204" customWidth="1"/>
    <col min="6146" max="6146" width="10.7109375" style="204" customWidth="1"/>
    <col min="6147" max="6147" width="33.140625" style="204" customWidth="1"/>
    <col min="6148" max="6148" width="32.42578125" style="204" customWidth="1"/>
    <col min="6149" max="6149" width="23.42578125" style="204" customWidth="1"/>
    <col min="6150" max="6150" width="29" style="204" customWidth="1"/>
    <col min="6151" max="6151" width="3.7109375" style="204" customWidth="1"/>
    <col min="6152" max="6153" width="4.42578125" style="204" customWidth="1"/>
    <col min="6154" max="6154" width="5.28515625" style="204" customWidth="1"/>
    <col min="6155" max="6155" width="25.140625" style="204" customWidth="1"/>
    <col min="6156" max="6156" width="24.7109375" style="204" customWidth="1"/>
    <col min="6157" max="6157" width="14.42578125" style="204" customWidth="1"/>
    <col min="6158" max="6158" width="11.42578125" style="204" customWidth="1"/>
    <col min="6159" max="6159" width="10.28515625" style="204" customWidth="1"/>
    <col min="6160" max="6160" width="39.42578125" style="204" customWidth="1"/>
    <col min="6161" max="6161" width="16.42578125" style="204" customWidth="1"/>
    <col min="6162" max="6162" width="8.85546875" style="204" customWidth="1"/>
    <col min="6163" max="6163" width="8.7109375" style="204" customWidth="1"/>
    <col min="6164" max="6164" width="41.140625" style="204" customWidth="1"/>
    <col min="6165" max="6400" width="11.42578125" style="204"/>
    <col min="6401" max="6401" width="4.42578125" style="204" customWidth="1"/>
    <col min="6402" max="6402" width="10.7109375" style="204" customWidth="1"/>
    <col min="6403" max="6403" width="33.140625" style="204" customWidth="1"/>
    <col min="6404" max="6404" width="32.42578125" style="204" customWidth="1"/>
    <col min="6405" max="6405" width="23.42578125" style="204" customWidth="1"/>
    <col min="6406" max="6406" width="29" style="204" customWidth="1"/>
    <col min="6407" max="6407" width="3.7109375" style="204" customWidth="1"/>
    <col min="6408" max="6409" width="4.42578125" style="204" customWidth="1"/>
    <col min="6410" max="6410" width="5.28515625" style="204" customWidth="1"/>
    <col min="6411" max="6411" width="25.140625" style="204" customWidth="1"/>
    <col min="6412" max="6412" width="24.7109375" style="204" customWidth="1"/>
    <col min="6413" max="6413" width="14.42578125" style="204" customWidth="1"/>
    <col min="6414" max="6414" width="11.42578125" style="204" customWidth="1"/>
    <col min="6415" max="6415" width="10.28515625" style="204" customWidth="1"/>
    <col min="6416" max="6416" width="39.42578125" style="204" customWidth="1"/>
    <col min="6417" max="6417" width="16.42578125" style="204" customWidth="1"/>
    <col min="6418" max="6418" width="8.85546875" style="204" customWidth="1"/>
    <col min="6419" max="6419" width="8.7109375" style="204" customWidth="1"/>
    <col min="6420" max="6420" width="41.140625" style="204" customWidth="1"/>
    <col min="6421" max="6656" width="11.42578125" style="204"/>
    <col min="6657" max="6657" width="4.42578125" style="204" customWidth="1"/>
    <col min="6658" max="6658" width="10.7109375" style="204" customWidth="1"/>
    <col min="6659" max="6659" width="33.140625" style="204" customWidth="1"/>
    <col min="6660" max="6660" width="32.42578125" style="204" customWidth="1"/>
    <col min="6661" max="6661" width="23.42578125" style="204" customWidth="1"/>
    <col min="6662" max="6662" width="29" style="204" customWidth="1"/>
    <col min="6663" max="6663" width="3.7109375" style="204" customWidth="1"/>
    <col min="6664" max="6665" width="4.42578125" style="204" customWidth="1"/>
    <col min="6666" max="6666" width="5.28515625" style="204" customWidth="1"/>
    <col min="6667" max="6667" width="25.140625" style="204" customWidth="1"/>
    <col min="6668" max="6668" width="24.7109375" style="204" customWidth="1"/>
    <col min="6669" max="6669" width="14.42578125" style="204" customWidth="1"/>
    <col min="6670" max="6670" width="11.42578125" style="204" customWidth="1"/>
    <col min="6671" max="6671" width="10.28515625" style="204" customWidth="1"/>
    <col min="6672" max="6672" width="39.42578125" style="204" customWidth="1"/>
    <col min="6673" max="6673" width="16.42578125" style="204" customWidth="1"/>
    <col min="6674" max="6674" width="8.85546875" style="204" customWidth="1"/>
    <col min="6675" max="6675" width="8.7109375" style="204" customWidth="1"/>
    <col min="6676" max="6676" width="41.140625" style="204" customWidth="1"/>
    <col min="6677" max="6912" width="11.42578125" style="204"/>
    <col min="6913" max="6913" width="4.42578125" style="204" customWidth="1"/>
    <col min="6914" max="6914" width="10.7109375" style="204" customWidth="1"/>
    <col min="6915" max="6915" width="33.140625" style="204" customWidth="1"/>
    <col min="6916" max="6916" width="32.42578125" style="204" customWidth="1"/>
    <col min="6917" max="6917" width="23.42578125" style="204" customWidth="1"/>
    <col min="6918" max="6918" width="29" style="204" customWidth="1"/>
    <col min="6919" max="6919" width="3.7109375" style="204" customWidth="1"/>
    <col min="6920" max="6921" width="4.42578125" style="204" customWidth="1"/>
    <col min="6922" max="6922" width="5.28515625" style="204" customWidth="1"/>
    <col min="6923" max="6923" width="25.140625" style="204" customWidth="1"/>
    <col min="6924" max="6924" width="24.7109375" style="204" customWidth="1"/>
    <col min="6925" max="6925" width="14.42578125" style="204" customWidth="1"/>
    <col min="6926" max="6926" width="11.42578125" style="204" customWidth="1"/>
    <col min="6927" max="6927" width="10.28515625" style="204" customWidth="1"/>
    <col min="6928" max="6928" width="39.42578125" style="204" customWidth="1"/>
    <col min="6929" max="6929" width="16.42578125" style="204" customWidth="1"/>
    <col min="6930" max="6930" width="8.85546875" style="204" customWidth="1"/>
    <col min="6931" max="6931" width="8.7109375" style="204" customWidth="1"/>
    <col min="6932" max="6932" width="41.140625" style="204" customWidth="1"/>
    <col min="6933" max="7168" width="11.42578125" style="204"/>
    <col min="7169" max="7169" width="4.42578125" style="204" customWidth="1"/>
    <col min="7170" max="7170" width="10.7109375" style="204" customWidth="1"/>
    <col min="7171" max="7171" width="33.140625" style="204" customWidth="1"/>
    <col min="7172" max="7172" width="32.42578125" style="204" customWidth="1"/>
    <col min="7173" max="7173" width="23.42578125" style="204" customWidth="1"/>
    <col min="7174" max="7174" width="29" style="204" customWidth="1"/>
    <col min="7175" max="7175" width="3.7109375" style="204" customWidth="1"/>
    <col min="7176" max="7177" width="4.42578125" style="204" customWidth="1"/>
    <col min="7178" max="7178" width="5.28515625" style="204" customWidth="1"/>
    <col min="7179" max="7179" width="25.140625" style="204" customWidth="1"/>
    <col min="7180" max="7180" width="24.7109375" style="204" customWidth="1"/>
    <col min="7181" max="7181" width="14.42578125" style="204" customWidth="1"/>
    <col min="7182" max="7182" width="11.42578125" style="204" customWidth="1"/>
    <col min="7183" max="7183" width="10.28515625" style="204" customWidth="1"/>
    <col min="7184" max="7184" width="39.42578125" style="204" customWidth="1"/>
    <col min="7185" max="7185" width="16.42578125" style="204" customWidth="1"/>
    <col min="7186" max="7186" width="8.85546875" style="204" customWidth="1"/>
    <col min="7187" max="7187" width="8.7109375" style="204" customWidth="1"/>
    <col min="7188" max="7188" width="41.140625" style="204" customWidth="1"/>
    <col min="7189" max="7424" width="11.42578125" style="204"/>
    <col min="7425" max="7425" width="4.42578125" style="204" customWidth="1"/>
    <col min="7426" max="7426" width="10.7109375" style="204" customWidth="1"/>
    <col min="7427" max="7427" width="33.140625" style="204" customWidth="1"/>
    <col min="7428" max="7428" width="32.42578125" style="204" customWidth="1"/>
    <col min="7429" max="7429" width="23.42578125" style="204" customWidth="1"/>
    <col min="7430" max="7430" width="29" style="204" customWidth="1"/>
    <col min="7431" max="7431" width="3.7109375" style="204" customWidth="1"/>
    <col min="7432" max="7433" width="4.42578125" style="204" customWidth="1"/>
    <col min="7434" max="7434" width="5.28515625" style="204" customWidth="1"/>
    <col min="7435" max="7435" width="25.140625" style="204" customWidth="1"/>
    <col min="7436" max="7436" width="24.7109375" style="204" customWidth="1"/>
    <col min="7437" max="7437" width="14.42578125" style="204" customWidth="1"/>
    <col min="7438" max="7438" width="11.42578125" style="204" customWidth="1"/>
    <col min="7439" max="7439" width="10.28515625" style="204" customWidth="1"/>
    <col min="7440" max="7440" width="39.42578125" style="204" customWidth="1"/>
    <col min="7441" max="7441" width="16.42578125" style="204" customWidth="1"/>
    <col min="7442" max="7442" width="8.85546875" style="204" customWidth="1"/>
    <col min="7443" max="7443" width="8.7109375" style="204" customWidth="1"/>
    <col min="7444" max="7444" width="41.140625" style="204" customWidth="1"/>
    <col min="7445" max="7680" width="11.42578125" style="204"/>
    <col min="7681" max="7681" width="4.42578125" style="204" customWidth="1"/>
    <col min="7682" max="7682" width="10.7109375" style="204" customWidth="1"/>
    <col min="7683" max="7683" width="33.140625" style="204" customWidth="1"/>
    <col min="7684" max="7684" width="32.42578125" style="204" customWidth="1"/>
    <col min="7685" max="7685" width="23.42578125" style="204" customWidth="1"/>
    <col min="7686" max="7686" width="29" style="204" customWidth="1"/>
    <col min="7687" max="7687" width="3.7109375" style="204" customWidth="1"/>
    <col min="7688" max="7689" width="4.42578125" style="204" customWidth="1"/>
    <col min="7690" max="7690" width="5.28515625" style="204" customWidth="1"/>
    <col min="7691" max="7691" width="25.140625" style="204" customWidth="1"/>
    <col min="7692" max="7692" width="24.7109375" style="204" customWidth="1"/>
    <col min="7693" max="7693" width="14.42578125" style="204" customWidth="1"/>
    <col min="7694" max="7694" width="11.42578125" style="204" customWidth="1"/>
    <col min="7695" max="7695" width="10.28515625" style="204" customWidth="1"/>
    <col min="7696" max="7696" width="39.42578125" style="204" customWidth="1"/>
    <col min="7697" max="7697" width="16.42578125" style="204" customWidth="1"/>
    <col min="7698" max="7698" width="8.85546875" style="204" customWidth="1"/>
    <col min="7699" max="7699" width="8.7109375" style="204" customWidth="1"/>
    <col min="7700" max="7700" width="41.140625" style="204" customWidth="1"/>
    <col min="7701" max="7936" width="11.42578125" style="204"/>
    <col min="7937" max="7937" width="4.42578125" style="204" customWidth="1"/>
    <col min="7938" max="7938" width="10.7109375" style="204" customWidth="1"/>
    <col min="7939" max="7939" width="33.140625" style="204" customWidth="1"/>
    <col min="7940" max="7940" width="32.42578125" style="204" customWidth="1"/>
    <col min="7941" max="7941" width="23.42578125" style="204" customWidth="1"/>
    <col min="7942" max="7942" width="29" style="204" customWidth="1"/>
    <col min="7943" max="7943" width="3.7109375" style="204" customWidth="1"/>
    <col min="7944" max="7945" width="4.42578125" style="204" customWidth="1"/>
    <col min="7946" max="7946" width="5.28515625" style="204" customWidth="1"/>
    <col min="7947" max="7947" width="25.140625" style="204" customWidth="1"/>
    <col min="7948" max="7948" width="24.7109375" style="204" customWidth="1"/>
    <col min="7949" max="7949" width="14.42578125" style="204" customWidth="1"/>
    <col min="7950" max="7950" width="11.42578125" style="204" customWidth="1"/>
    <col min="7951" max="7951" width="10.28515625" style="204" customWidth="1"/>
    <col min="7952" max="7952" width="39.42578125" style="204" customWidth="1"/>
    <col min="7953" max="7953" width="16.42578125" style="204" customWidth="1"/>
    <col min="7954" max="7954" width="8.85546875" style="204" customWidth="1"/>
    <col min="7955" max="7955" width="8.7109375" style="204" customWidth="1"/>
    <col min="7956" max="7956" width="41.140625" style="204" customWidth="1"/>
    <col min="7957" max="8192" width="11.42578125" style="204"/>
    <col min="8193" max="8193" width="4.42578125" style="204" customWidth="1"/>
    <col min="8194" max="8194" width="10.7109375" style="204" customWidth="1"/>
    <col min="8195" max="8195" width="33.140625" style="204" customWidth="1"/>
    <col min="8196" max="8196" width="32.42578125" style="204" customWidth="1"/>
    <col min="8197" max="8197" width="23.42578125" style="204" customWidth="1"/>
    <col min="8198" max="8198" width="29" style="204" customWidth="1"/>
    <col min="8199" max="8199" width="3.7109375" style="204" customWidth="1"/>
    <col min="8200" max="8201" width="4.42578125" style="204" customWidth="1"/>
    <col min="8202" max="8202" width="5.28515625" style="204" customWidth="1"/>
    <col min="8203" max="8203" width="25.140625" style="204" customWidth="1"/>
    <col min="8204" max="8204" width="24.7109375" style="204" customWidth="1"/>
    <col min="8205" max="8205" width="14.42578125" style="204" customWidth="1"/>
    <col min="8206" max="8206" width="11.42578125" style="204" customWidth="1"/>
    <col min="8207" max="8207" width="10.28515625" style="204" customWidth="1"/>
    <col min="8208" max="8208" width="39.42578125" style="204" customWidth="1"/>
    <col min="8209" max="8209" width="16.42578125" style="204" customWidth="1"/>
    <col min="8210" max="8210" width="8.85546875" style="204" customWidth="1"/>
    <col min="8211" max="8211" width="8.7109375" style="204" customWidth="1"/>
    <col min="8212" max="8212" width="41.140625" style="204" customWidth="1"/>
    <col min="8213" max="8448" width="11.42578125" style="204"/>
    <col min="8449" max="8449" width="4.42578125" style="204" customWidth="1"/>
    <col min="8450" max="8450" width="10.7109375" style="204" customWidth="1"/>
    <col min="8451" max="8451" width="33.140625" style="204" customWidth="1"/>
    <col min="8452" max="8452" width="32.42578125" style="204" customWidth="1"/>
    <col min="8453" max="8453" width="23.42578125" style="204" customWidth="1"/>
    <col min="8454" max="8454" width="29" style="204" customWidth="1"/>
    <col min="8455" max="8455" width="3.7109375" style="204" customWidth="1"/>
    <col min="8456" max="8457" width="4.42578125" style="204" customWidth="1"/>
    <col min="8458" max="8458" width="5.28515625" style="204" customWidth="1"/>
    <col min="8459" max="8459" width="25.140625" style="204" customWidth="1"/>
    <col min="8460" max="8460" width="24.7109375" style="204" customWidth="1"/>
    <col min="8461" max="8461" width="14.42578125" style="204" customWidth="1"/>
    <col min="8462" max="8462" width="11.42578125" style="204" customWidth="1"/>
    <col min="8463" max="8463" width="10.28515625" style="204" customWidth="1"/>
    <col min="8464" max="8464" width="39.42578125" style="204" customWidth="1"/>
    <col min="8465" max="8465" width="16.42578125" style="204" customWidth="1"/>
    <col min="8466" max="8466" width="8.85546875" style="204" customWidth="1"/>
    <col min="8467" max="8467" width="8.7109375" style="204" customWidth="1"/>
    <col min="8468" max="8468" width="41.140625" style="204" customWidth="1"/>
    <col min="8469" max="8704" width="11.42578125" style="204"/>
    <col min="8705" max="8705" width="4.42578125" style="204" customWidth="1"/>
    <col min="8706" max="8706" width="10.7109375" style="204" customWidth="1"/>
    <col min="8707" max="8707" width="33.140625" style="204" customWidth="1"/>
    <col min="8708" max="8708" width="32.42578125" style="204" customWidth="1"/>
    <col min="8709" max="8709" width="23.42578125" style="204" customWidth="1"/>
    <col min="8710" max="8710" width="29" style="204" customWidth="1"/>
    <col min="8711" max="8711" width="3.7109375" style="204" customWidth="1"/>
    <col min="8712" max="8713" width="4.42578125" style="204" customWidth="1"/>
    <col min="8714" max="8714" width="5.28515625" style="204" customWidth="1"/>
    <col min="8715" max="8715" width="25.140625" style="204" customWidth="1"/>
    <col min="8716" max="8716" width="24.7109375" style="204" customWidth="1"/>
    <col min="8717" max="8717" width="14.42578125" style="204" customWidth="1"/>
    <col min="8718" max="8718" width="11.42578125" style="204" customWidth="1"/>
    <col min="8719" max="8719" width="10.28515625" style="204" customWidth="1"/>
    <col min="8720" max="8720" width="39.42578125" style="204" customWidth="1"/>
    <col min="8721" max="8721" width="16.42578125" style="204" customWidth="1"/>
    <col min="8722" max="8722" width="8.85546875" style="204" customWidth="1"/>
    <col min="8723" max="8723" width="8.7109375" style="204" customWidth="1"/>
    <col min="8724" max="8724" width="41.140625" style="204" customWidth="1"/>
    <col min="8725" max="8960" width="11.42578125" style="204"/>
    <col min="8961" max="8961" width="4.42578125" style="204" customWidth="1"/>
    <col min="8962" max="8962" width="10.7109375" style="204" customWidth="1"/>
    <col min="8963" max="8963" width="33.140625" style="204" customWidth="1"/>
    <col min="8964" max="8964" width="32.42578125" style="204" customWidth="1"/>
    <col min="8965" max="8965" width="23.42578125" style="204" customWidth="1"/>
    <col min="8966" max="8966" width="29" style="204" customWidth="1"/>
    <col min="8967" max="8967" width="3.7109375" style="204" customWidth="1"/>
    <col min="8968" max="8969" width="4.42578125" style="204" customWidth="1"/>
    <col min="8970" max="8970" width="5.28515625" style="204" customWidth="1"/>
    <col min="8971" max="8971" width="25.140625" style="204" customWidth="1"/>
    <col min="8972" max="8972" width="24.7109375" style="204" customWidth="1"/>
    <col min="8973" max="8973" width="14.42578125" style="204" customWidth="1"/>
    <col min="8974" max="8974" width="11.42578125" style="204" customWidth="1"/>
    <col min="8975" max="8975" width="10.28515625" style="204" customWidth="1"/>
    <col min="8976" max="8976" width="39.42578125" style="204" customWidth="1"/>
    <col min="8977" max="8977" width="16.42578125" style="204" customWidth="1"/>
    <col min="8978" max="8978" width="8.85546875" style="204" customWidth="1"/>
    <col min="8979" max="8979" width="8.7109375" style="204" customWidth="1"/>
    <col min="8980" max="8980" width="41.140625" style="204" customWidth="1"/>
    <col min="8981" max="9216" width="11.42578125" style="204"/>
    <col min="9217" max="9217" width="4.42578125" style="204" customWidth="1"/>
    <col min="9218" max="9218" width="10.7109375" style="204" customWidth="1"/>
    <col min="9219" max="9219" width="33.140625" style="204" customWidth="1"/>
    <col min="9220" max="9220" width="32.42578125" style="204" customWidth="1"/>
    <col min="9221" max="9221" width="23.42578125" style="204" customWidth="1"/>
    <col min="9222" max="9222" width="29" style="204" customWidth="1"/>
    <col min="9223" max="9223" width="3.7109375" style="204" customWidth="1"/>
    <col min="9224" max="9225" width="4.42578125" style="204" customWidth="1"/>
    <col min="9226" max="9226" width="5.28515625" style="204" customWidth="1"/>
    <col min="9227" max="9227" width="25.140625" style="204" customWidth="1"/>
    <col min="9228" max="9228" width="24.7109375" style="204" customWidth="1"/>
    <col min="9229" max="9229" width="14.42578125" style="204" customWidth="1"/>
    <col min="9230" max="9230" width="11.42578125" style="204" customWidth="1"/>
    <col min="9231" max="9231" width="10.28515625" style="204" customWidth="1"/>
    <col min="9232" max="9232" width="39.42578125" style="204" customWidth="1"/>
    <col min="9233" max="9233" width="16.42578125" style="204" customWidth="1"/>
    <col min="9234" max="9234" width="8.85546875" style="204" customWidth="1"/>
    <col min="9235" max="9235" width="8.7109375" style="204" customWidth="1"/>
    <col min="9236" max="9236" width="41.140625" style="204" customWidth="1"/>
    <col min="9237" max="9472" width="11.42578125" style="204"/>
    <col min="9473" max="9473" width="4.42578125" style="204" customWidth="1"/>
    <col min="9474" max="9474" width="10.7109375" style="204" customWidth="1"/>
    <col min="9475" max="9475" width="33.140625" style="204" customWidth="1"/>
    <col min="9476" max="9476" width="32.42578125" style="204" customWidth="1"/>
    <col min="9477" max="9477" width="23.42578125" style="204" customWidth="1"/>
    <col min="9478" max="9478" width="29" style="204" customWidth="1"/>
    <col min="9479" max="9479" width="3.7109375" style="204" customWidth="1"/>
    <col min="9480" max="9481" width="4.42578125" style="204" customWidth="1"/>
    <col min="9482" max="9482" width="5.28515625" style="204" customWidth="1"/>
    <col min="9483" max="9483" width="25.140625" style="204" customWidth="1"/>
    <col min="9484" max="9484" width="24.7109375" style="204" customWidth="1"/>
    <col min="9485" max="9485" width="14.42578125" style="204" customWidth="1"/>
    <col min="9486" max="9486" width="11.42578125" style="204" customWidth="1"/>
    <col min="9487" max="9487" width="10.28515625" style="204" customWidth="1"/>
    <col min="9488" max="9488" width="39.42578125" style="204" customWidth="1"/>
    <col min="9489" max="9489" width="16.42578125" style="204" customWidth="1"/>
    <col min="9490" max="9490" width="8.85546875" style="204" customWidth="1"/>
    <col min="9491" max="9491" width="8.7109375" style="204" customWidth="1"/>
    <col min="9492" max="9492" width="41.140625" style="204" customWidth="1"/>
    <col min="9493" max="9728" width="11.42578125" style="204"/>
    <col min="9729" max="9729" width="4.42578125" style="204" customWidth="1"/>
    <col min="9730" max="9730" width="10.7109375" style="204" customWidth="1"/>
    <col min="9731" max="9731" width="33.140625" style="204" customWidth="1"/>
    <col min="9732" max="9732" width="32.42578125" style="204" customWidth="1"/>
    <col min="9733" max="9733" width="23.42578125" style="204" customWidth="1"/>
    <col min="9734" max="9734" width="29" style="204" customWidth="1"/>
    <col min="9735" max="9735" width="3.7109375" style="204" customWidth="1"/>
    <col min="9736" max="9737" width="4.42578125" style="204" customWidth="1"/>
    <col min="9738" max="9738" width="5.28515625" style="204" customWidth="1"/>
    <col min="9739" max="9739" width="25.140625" style="204" customWidth="1"/>
    <col min="9740" max="9740" width="24.7109375" style="204" customWidth="1"/>
    <col min="9741" max="9741" width="14.42578125" style="204" customWidth="1"/>
    <col min="9742" max="9742" width="11.42578125" style="204" customWidth="1"/>
    <col min="9743" max="9743" width="10.28515625" style="204" customWidth="1"/>
    <col min="9744" max="9744" width="39.42578125" style="204" customWidth="1"/>
    <col min="9745" max="9745" width="16.42578125" style="204" customWidth="1"/>
    <col min="9746" max="9746" width="8.85546875" style="204" customWidth="1"/>
    <col min="9747" max="9747" width="8.7109375" style="204" customWidth="1"/>
    <col min="9748" max="9748" width="41.140625" style="204" customWidth="1"/>
    <col min="9749" max="9984" width="11.42578125" style="204"/>
    <col min="9985" max="9985" width="4.42578125" style="204" customWidth="1"/>
    <col min="9986" max="9986" width="10.7109375" style="204" customWidth="1"/>
    <col min="9987" max="9987" width="33.140625" style="204" customWidth="1"/>
    <col min="9988" max="9988" width="32.42578125" style="204" customWidth="1"/>
    <col min="9989" max="9989" width="23.42578125" style="204" customWidth="1"/>
    <col min="9990" max="9990" width="29" style="204" customWidth="1"/>
    <col min="9991" max="9991" width="3.7109375" style="204" customWidth="1"/>
    <col min="9992" max="9993" width="4.42578125" style="204" customWidth="1"/>
    <col min="9994" max="9994" width="5.28515625" style="204" customWidth="1"/>
    <col min="9995" max="9995" width="25.140625" style="204" customWidth="1"/>
    <col min="9996" max="9996" width="24.7109375" style="204" customWidth="1"/>
    <col min="9997" max="9997" width="14.42578125" style="204" customWidth="1"/>
    <col min="9998" max="9998" width="11.42578125" style="204" customWidth="1"/>
    <col min="9999" max="9999" width="10.28515625" style="204" customWidth="1"/>
    <col min="10000" max="10000" width="39.42578125" style="204" customWidth="1"/>
    <col min="10001" max="10001" width="16.42578125" style="204" customWidth="1"/>
    <col min="10002" max="10002" width="8.85546875" style="204" customWidth="1"/>
    <col min="10003" max="10003" width="8.7109375" style="204" customWidth="1"/>
    <col min="10004" max="10004" width="41.140625" style="204" customWidth="1"/>
    <col min="10005" max="10240" width="11.42578125" style="204"/>
    <col min="10241" max="10241" width="4.42578125" style="204" customWidth="1"/>
    <col min="10242" max="10242" width="10.7109375" style="204" customWidth="1"/>
    <col min="10243" max="10243" width="33.140625" style="204" customWidth="1"/>
    <col min="10244" max="10244" width="32.42578125" style="204" customWidth="1"/>
    <col min="10245" max="10245" width="23.42578125" style="204" customWidth="1"/>
    <col min="10246" max="10246" width="29" style="204" customWidth="1"/>
    <col min="10247" max="10247" width="3.7109375" style="204" customWidth="1"/>
    <col min="10248" max="10249" width="4.42578125" style="204" customWidth="1"/>
    <col min="10250" max="10250" width="5.28515625" style="204" customWidth="1"/>
    <col min="10251" max="10251" width="25.140625" style="204" customWidth="1"/>
    <col min="10252" max="10252" width="24.7109375" style="204" customWidth="1"/>
    <col min="10253" max="10253" width="14.42578125" style="204" customWidth="1"/>
    <col min="10254" max="10254" width="11.42578125" style="204" customWidth="1"/>
    <col min="10255" max="10255" width="10.28515625" style="204" customWidth="1"/>
    <col min="10256" max="10256" width="39.42578125" style="204" customWidth="1"/>
    <col min="10257" max="10257" width="16.42578125" style="204" customWidth="1"/>
    <col min="10258" max="10258" width="8.85546875" style="204" customWidth="1"/>
    <col min="10259" max="10259" width="8.7109375" style="204" customWidth="1"/>
    <col min="10260" max="10260" width="41.140625" style="204" customWidth="1"/>
    <col min="10261" max="10496" width="11.42578125" style="204"/>
    <col min="10497" max="10497" width="4.42578125" style="204" customWidth="1"/>
    <col min="10498" max="10498" width="10.7109375" style="204" customWidth="1"/>
    <col min="10499" max="10499" width="33.140625" style="204" customWidth="1"/>
    <col min="10500" max="10500" width="32.42578125" style="204" customWidth="1"/>
    <col min="10501" max="10501" width="23.42578125" style="204" customWidth="1"/>
    <col min="10502" max="10502" width="29" style="204" customWidth="1"/>
    <col min="10503" max="10503" width="3.7109375" style="204" customWidth="1"/>
    <col min="10504" max="10505" width="4.42578125" style="204" customWidth="1"/>
    <col min="10506" max="10506" width="5.28515625" style="204" customWidth="1"/>
    <col min="10507" max="10507" width="25.140625" style="204" customWidth="1"/>
    <col min="10508" max="10508" width="24.7109375" style="204" customWidth="1"/>
    <col min="10509" max="10509" width="14.42578125" style="204" customWidth="1"/>
    <col min="10510" max="10510" width="11.42578125" style="204" customWidth="1"/>
    <col min="10511" max="10511" width="10.28515625" style="204" customWidth="1"/>
    <col min="10512" max="10512" width="39.42578125" style="204" customWidth="1"/>
    <col min="10513" max="10513" width="16.42578125" style="204" customWidth="1"/>
    <col min="10514" max="10514" width="8.85546875" style="204" customWidth="1"/>
    <col min="10515" max="10515" width="8.7109375" style="204" customWidth="1"/>
    <col min="10516" max="10516" width="41.140625" style="204" customWidth="1"/>
    <col min="10517" max="10752" width="11.42578125" style="204"/>
    <col min="10753" max="10753" width="4.42578125" style="204" customWidth="1"/>
    <col min="10754" max="10754" width="10.7109375" style="204" customWidth="1"/>
    <col min="10755" max="10755" width="33.140625" style="204" customWidth="1"/>
    <col min="10756" max="10756" width="32.42578125" style="204" customWidth="1"/>
    <col min="10757" max="10757" width="23.42578125" style="204" customWidth="1"/>
    <col min="10758" max="10758" width="29" style="204" customWidth="1"/>
    <col min="10759" max="10759" width="3.7109375" style="204" customWidth="1"/>
    <col min="10760" max="10761" width="4.42578125" style="204" customWidth="1"/>
    <col min="10762" max="10762" width="5.28515625" style="204" customWidth="1"/>
    <col min="10763" max="10763" width="25.140625" style="204" customWidth="1"/>
    <col min="10764" max="10764" width="24.7109375" style="204" customWidth="1"/>
    <col min="10765" max="10765" width="14.42578125" style="204" customWidth="1"/>
    <col min="10766" max="10766" width="11.42578125" style="204" customWidth="1"/>
    <col min="10767" max="10767" width="10.28515625" style="204" customWidth="1"/>
    <col min="10768" max="10768" width="39.42578125" style="204" customWidth="1"/>
    <col min="10769" max="10769" width="16.42578125" style="204" customWidth="1"/>
    <col min="10770" max="10770" width="8.85546875" style="204" customWidth="1"/>
    <col min="10771" max="10771" width="8.7109375" style="204" customWidth="1"/>
    <col min="10772" max="10772" width="41.140625" style="204" customWidth="1"/>
    <col min="10773" max="11008" width="11.42578125" style="204"/>
    <col min="11009" max="11009" width="4.42578125" style="204" customWidth="1"/>
    <col min="11010" max="11010" width="10.7109375" style="204" customWidth="1"/>
    <col min="11011" max="11011" width="33.140625" style="204" customWidth="1"/>
    <col min="11012" max="11012" width="32.42578125" style="204" customWidth="1"/>
    <col min="11013" max="11013" width="23.42578125" style="204" customWidth="1"/>
    <col min="11014" max="11014" width="29" style="204" customWidth="1"/>
    <col min="11015" max="11015" width="3.7109375" style="204" customWidth="1"/>
    <col min="11016" max="11017" width="4.42578125" style="204" customWidth="1"/>
    <col min="11018" max="11018" width="5.28515625" style="204" customWidth="1"/>
    <col min="11019" max="11019" width="25.140625" style="204" customWidth="1"/>
    <col min="11020" max="11020" width="24.7109375" style="204" customWidth="1"/>
    <col min="11021" max="11021" width="14.42578125" style="204" customWidth="1"/>
    <col min="11022" max="11022" width="11.42578125" style="204" customWidth="1"/>
    <col min="11023" max="11023" width="10.28515625" style="204" customWidth="1"/>
    <col min="11024" max="11024" width="39.42578125" style="204" customWidth="1"/>
    <col min="11025" max="11025" width="16.42578125" style="204" customWidth="1"/>
    <col min="11026" max="11026" width="8.85546875" style="204" customWidth="1"/>
    <col min="11027" max="11027" width="8.7109375" style="204" customWidth="1"/>
    <col min="11028" max="11028" width="41.140625" style="204" customWidth="1"/>
    <col min="11029" max="11264" width="11.42578125" style="204"/>
    <col min="11265" max="11265" width="4.42578125" style="204" customWidth="1"/>
    <col min="11266" max="11266" width="10.7109375" style="204" customWidth="1"/>
    <col min="11267" max="11267" width="33.140625" style="204" customWidth="1"/>
    <col min="11268" max="11268" width="32.42578125" style="204" customWidth="1"/>
    <col min="11269" max="11269" width="23.42578125" style="204" customWidth="1"/>
    <col min="11270" max="11270" width="29" style="204" customWidth="1"/>
    <col min="11271" max="11271" width="3.7109375" style="204" customWidth="1"/>
    <col min="11272" max="11273" width="4.42578125" style="204" customWidth="1"/>
    <col min="11274" max="11274" width="5.28515625" style="204" customWidth="1"/>
    <col min="11275" max="11275" width="25.140625" style="204" customWidth="1"/>
    <col min="11276" max="11276" width="24.7109375" style="204" customWidth="1"/>
    <col min="11277" max="11277" width="14.42578125" style="204" customWidth="1"/>
    <col min="11278" max="11278" width="11.42578125" style="204" customWidth="1"/>
    <col min="11279" max="11279" width="10.28515625" style="204" customWidth="1"/>
    <col min="11280" max="11280" width="39.42578125" style="204" customWidth="1"/>
    <col min="11281" max="11281" width="16.42578125" style="204" customWidth="1"/>
    <col min="11282" max="11282" width="8.85546875" style="204" customWidth="1"/>
    <col min="11283" max="11283" width="8.7109375" style="204" customWidth="1"/>
    <col min="11284" max="11284" width="41.140625" style="204" customWidth="1"/>
    <col min="11285" max="11520" width="11.42578125" style="204"/>
    <col min="11521" max="11521" width="4.42578125" style="204" customWidth="1"/>
    <col min="11522" max="11522" width="10.7109375" style="204" customWidth="1"/>
    <col min="11523" max="11523" width="33.140625" style="204" customWidth="1"/>
    <col min="11524" max="11524" width="32.42578125" style="204" customWidth="1"/>
    <col min="11525" max="11525" width="23.42578125" style="204" customWidth="1"/>
    <col min="11526" max="11526" width="29" style="204" customWidth="1"/>
    <col min="11527" max="11527" width="3.7109375" style="204" customWidth="1"/>
    <col min="11528" max="11529" width="4.42578125" style="204" customWidth="1"/>
    <col min="11530" max="11530" width="5.28515625" style="204" customWidth="1"/>
    <col min="11531" max="11531" width="25.140625" style="204" customWidth="1"/>
    <col min="11532" max="11532" width="24.7109375" style="204" customWidth="1"/>
    <col min="11533" max="11533" width="14.42578125" style="204" customWidth="1"/>
    <col min="11534" max="11534" width="11.42578125" style="204" customWidth="1"/>
    <col min="11535" max="11535" width="10.28515625" style="204" customWidth="1"/>
    <col min="11536" max="11536" width="39.42578125" style="204" customWidth="1"/>
    <col min="11537" max="11537" width="16.42578125" style="204" customWidth="1"/>
    <col min="11538" max="11538" width="8.85546875" style="204" customWidth="1"/>
    <col min="11539" max="11539" width="8.7109375" style="204" customWidth="1"/>
    <col min="11540" max="11540" width="41.140625" style="204" customWidth="1"/>
    <col min="11541" max="11776" width="11.42578125" style="204"/>
    <col min="11777" max="11777" width="4.42578125" style="204" customWidth="1"/>
    <col min="11778" max="11778" width="10.7109375" style="204" customWidth="1"/>
    <col min="11779" max="11779" width="33.140625" style="204" customWidth="1"/>
    <col min="11780" max="11780" width="32.42578125" style="204" customWidth="1"/>
    <col min="11781" max="11781" width="23.42578125" style="204" customWidth="1"/>
    <col min="11782" max="11782" width="29" style="204" customWidth="1"/>
    <col min="11783" max="11783" width="3.7109375" style="204" customWidth="1"/>
    <col min="11784" max="11785" width="4.42578125" style="204" customWidth="1"/>
    <col min="11786" max="11786" width="5.28515625" style="204" customWidth="1"/>
    <col min="11787" max="11787" width="25.140625" style="204" customWidth="1"/>
    <col min="11788" max="11788" width="24.7109375" style="204" customWidth="1"/>
    <col min="11789" max="11789" width="14.42578125" style="204" customWidth="1"/>
    <col min="11790" max="11790" width="11.42578125" style="204" customWidth="1"/>
    <col min="11791" max="11791" width="10.28515625" style="204" customWidth="1"/>
    <col min="11792" max="11792" width="39.42578125" style="204" customWidth="1"/>
    <col min="11793" max="11793" width="16.42578125" style="204" customWidth="1"/>
    <col min="11794" max="11794" width="8.85546875" style="204" customWidth="1"/>
    <col min="11795" max="11795" width="8.7109375" style="204" customWidth="1"/>
    <col min="11796" max="11796" width="41.140625" style="204" customWidth="1"/>
    <col min="11797" max="12032" width="11.42578125" style="204"/>
    <col min="12033" max="12033" width="4.42578125" style="204" customWidth="1"/>
    <col min="12034" max="12034" width="10.7109375" style="204" customWidth="1"/>
    <col min="12035" max="12035" width="33.140625" style="204" customWidth="1"/>
    <col min="12036" max="12036" width="32.42578125" style="204" customWidth="1"/>
    <col min="12037" max="12037" width="23.42578125" style="204" customWidth="1"/>
    <col min="12038" max="12038" width="29" style="204" customWidth="1"/>
    <col min="12039" max="12039" width="3.7109375" style="204" customWidth="1"/>
    <col min="12040" max="12041" width="4.42578125" style="204" customWidth="1"/>
    <col min="12042" max="12042" width="5.28515625" style="204" customWidth="1"/>
    <col min="12043" max="12043" width="25.140625" style="204" customWidth="1"/>
    <col min="12044" max="12044" width="24.7109375" style="204" customWidth="1"/>
    <col min="12045" max="12045" width="14.42578125" style="204" customWidth="1"/>
    <col min="12046" max="12046" width="11.42578125" style="204" customWidth="1"/>
    <col min="12047" max="12047" width="10.28515625" style="204" customWidth="1"/>
    <col min="12048" max="12048" width="39.42578125" style="204" customWidth="1"/>
    <col min="12049" max="12049" width="16.42578125" style="204" customWidth="1"/>
    <col min="12050" max="12050" width="8.85546875" style="204" customWidth="1"/>
    <col min="12051" max="12051" width="8.7109375" style="204" customWidth="1"/>
    <col min="12052" max="12052" width="41.140625" style="204" customWidth="1"/>
    <col min="12053" max="12288" width="11.42578125" style="204"/>
    <col min="12289" max="12289" width="4.42578125" style="204" customWidth="1"/>
    <col min="12290" max="12290" width="10.7109375" style="204" customWidth="1"/>
    <col min="12291" max="12291" width="33.140625" style="204" customWidth="1"/>
    <col min="12292" max="12292" width="32.42578125" style="204" customWidth="1"/>
    <col min="12293" max="12293" width="23.42578125" style="204" customWidth="1"/>
    <col min="12294" max="12294" width="29" style="204" customWidth="1"/>
    <col min="12295" max="12295" width="3.7109375" style="204" customWidth="1"/>
    <col min="12296" max="12297" width="4.42578125" style="204" customWidth="1"/>
    <col min="12298" max="12298" width="5.28515625" style="204" customWidth="1"/>
    <col min="12299" max="12299" width="25.140625" style="204" customWidth="1"/>
    <col min="12300" max="12300" width="24.7109375" style="204" customWidth="1"/>
    <col min="12301" max="12301" width="14.42578125" style="204" customWidth="1"/>
    <col min="12302" max="12302" width="11.42578125" style="204" customWidth="1"/>
    <col min="12303" max="12303" width="10.28515625" style="204" customWidth="1"/>
    <col min="12304" max="12304" width="39.42578125" style="204" customWidth="1"/>
    <col min="12305" max="12305" width="16.42578125" style="204" customWidth="1"/>
    <col min="12306" max="12306" width="8.85546875" style="204" customWidth="1"/>
    <col min="12307" max="12307" width="8.7109375" style="204" customWidth="1"/>
    <col min="12308" max="12308" width="41.140625" style="204" customWidth="1"/>
    <col min="12309" max="12544" width="11.42578125" style="204"/>
    <col min="12545" max="12545" width="4.42578125" style="204" customWidth="1"/>
    <col min="12546" max="12546" width="10.7109375" style="204" customWidth="1"/>
    <col min="12547" max="12547" width="33.140625" style="204" customWidth="1"/>
    <col min="12548" max="12548" width="32.42578125" style="204" customWidth="1"/>
    <col min="12549" max="12549" width="23.42578125" style="204" customWidth="1"/>
    <col min="12550" max="12550" width="29" style="204" customWidth="1"/>
    <col min="12551" max="12551" width="3.7109375" style="204" customWidth="1"/>
    <col min="12552" max="12553" width="4.42578125" style="204" customWidth="1"/>
    <col min="12554" max="12554" width="5.28515625" style="204" customWidth="1"/>
    <col min="12555" max="12555" width="25.140625" style="204" customWidth="1"/>
    <col min="12556" max="12556" width="24.7109375" style="204" customWidth="1"/>
    <col min="12557" max="12557" width="14.42578125" style="204" customWidth="1"/>
    <col min="12558" max="12558" width="11.42578125" style="204" customWidth="1"/>
    <col min="12559" max="12559" width="10.28515625" style="204" customWidth="1"/>
    <col min="12560" max="12560" width="39.42578125" style="204" customWidth="1"/>
    <col min="12561" max="12561" width="16.42578125" style="204" customWidth="1"/>
    <col min="12562" max="12562" width="8.85546875" style="204" customWidth="1"/>
    <col min="12563" max="12563" width="8.7109375" style="204" customWidth="1"/>
    <col min="12564" max="12564" width="41.140625" style="204" customWidth="1"/>
    <col min="12565" max="12800" width="11.42578125" style="204"/>
    <col min="12801" max="12801" width="4.42578125" style="204" customWidth="1"/>
    <col min="12802" max="12802" width="10.7109375" style="204" customWidth="1"/>
    <col min="12803" max="12803" width="33.140625" style="204" customWidth="1"/>
    <col min="12804" max="12804" width="32.42578125" style="204" customWidth="1"/>
    <col min="12805" max="12805" width="23.42578125" style="204" customWidth="1"/>
    <col min="12806" max="12806" width="29" style="204" customWidth="1"/>
    <col min="12807" max="12807" width="3.7109375" style="204" customWidth="1"/>
    <col min="12808" max="12809" width="4.42578125" style="204" customWidth="1"/>
    <col min="12810" max="12810" width="5.28515625" style="204" customWidth="1"/>
    <col min="12811" max="12811" width="25.140625" style="204" customWidth="1"/>
    <col min="12812" max="12812" width="24.7109375" style="204" customWidth="1"/>
    <col min="12813" max="12813" width="14.42578125" style="204" customWidth="1"/>
    <col min="12814" max="12814" width="11.42578125" style="204" customWidth="1"/>
    <col min="12815" max="12815" width="10.28515625" style="204" customWidth="1"/>
    <col min="12816" max="12816" width="39.42578125" style="204" customWidth="1"/>
    <col min="12817" max="12817" width="16.42578125" style="204" customWidth="1"/>
    <col min="12818" max="12818" width="8.85546875" style="204" customWidth="1"/>
    <col min="12819" max="12819" width="8.7109375" style="204" customWidth="1"/>
    <col min="12820" max="12820" width="41.140625" style="204" customWidth="1"/>
    <col min="12821" max="13056" width="11.42578125" style="204"/>
    <col min="13057" max="13057" width="4.42578125" style="204" customWidth="1"/>
    <col min="13058" max="13058" width="10.7109375" style="204" customWidth="1"/>
    <col min="13059" max="13059" width="33.140625" style="204" customWidth="1"/>
    <col min="13060" max="13060" width="32.42578125" style="204" customWidth="1"/>
    <col min="13061" max="13061" width="23.42578125" style="204" customWidth="1"/>
    <col min="13062" max="13062" width="29" style="204" customWidth="1"/>
    <col min="13063" max="13063" width="3.7109375" style="204" customWidth="1"/>
    <col min="13064" max="13065" width="4.42578125" style="204" customWidth="1"/>
    <col min="13066" max="13066" width="5.28515625" style="204" customWidth="1"/>
    <col min="13067" max="13067" width="25.140625" style="204" customWidth="1"/>
    <col min="13068" max="13068" width="24.7109375" style="204" customWidth="1"/>
    <col min="13069" max="13069" width="14.42578125" style="204" customWidth="1"/>
    <col min="13070" max="13070" width="11.42578125" style="204" customWidth="1"/>
    <col min="13071" max="13071" width="10.28515625" style="204" customWidth="1"/>
    <col min="13072" max="13072" width="39.42578125" style="204" customWidth="1"/>
    <col min="13073" max="13073" width="16.42578125" style="204" customWidth="1"/>
    <col min="13074" max="13074" width="8.85546875" style="204" customWidth="1"/>
    <col min="13075" max="13075" width="8.7109375" style="204" customWidth="1"/>
    <col min="13076" max="13076" width="41.140625" style="204" customWidth="1"/>
    <col min="13077" max="13312" width="11.42578125" style="204"/>
    <col min="13313" max="13313" width="4.42578125" style="204" customWidth="1"/>
    <col min="13314" max="13314" width="10.7109375" style="204" customWidth="1"/>
    <col min="13315" max="13315" width="33.140625" style="204" customWidth="1"/>
    <col min="13316" max="13316" width="32.42578125" style="204" customWidth="1"/>
    <col min="13317" max="13317" width="23.42578125" style="204" customWidth="1"/>
    <col min="13318" max="13318" width="29" style="204" customWidth="1"/>
    <col min="13319" max="13319" width="3.7109375" style="204" customWidth="1"/>
    <col min="13320" max="13321" width="4.42578125" style="204" customWidth="1"/>
    <col min="13322" max="13322" width="5.28515625" style="204" customWidth="1"/>
    <col min="13323" max="13323" width="25.140625" style="204" customWidth="1"/>
    <col min="13324" max="13324" width="24.7109375" style="204" customWidth="1"/>
    <col min="13325" max="13325" width="14.42578125" style="204" customWidth="1"/>
    <col min="13326" max="13326" width="11.42578125" style="204" customWidth="1"/>
    <col min="13327" max="13327" width="10.28515625" style="204" customWidth="1"/>
    <col min="13328" max="13328" width="39.42578125" style="204" customWidth="1"/>
    <col min="13329" max="13329" width="16.42578125" style="204" customWidth="1"/>
    <col min="13330" max="13330" width="8.85546875" style="204" customWidth="1"/>
    <col min="13331" max="13331" width="8.7109375" style="204" customWidth="1"/>
    <col min="13332" max="13332" width="41.140625" style="204" customWidth="1"/>
    <col min="13333" max="13568" width="11.42578125" style="204"/>
    <col min="13569" max="13569" width="4.42578125" style="204" customWidth="1"/>
    <col min="13570" max="13570" width="10.7109375" style="204" customWidth="1"/>
    <col min="13571" max="13571" width="33.140625" style="204" customWidth="1"/>
    <col min="13572" max="13572" width="32.42578125" style="204" customWidth="1"/>
    <col min="13573" max="13573" width="23.42578125" style="204" customWidth="1"/>
    <col min="13574" max="13574" width="29" style="204" customWidth="1"/>
    <col min="13575" max="13575" width="3.7109375" style="204" customWidth="1"/>
    <col min="13576" max="13577" width="4.42578125" style="204" customWidth="1"/>
    <col min="13578" max="13578" width="5.28515625" style="204" customWidth="1"/>
    <col min="13579" max="13579" width="25.140625" style="204" customWidth="1"/>
    <col min="13580" max="13580" width="24.7109375" style="204" customWidth="1"/>
    <col min="13581" max="13581" width="14.42578125" style="204" customWidth="1"/>
    <col min="13582" max="13582" width="11.42578125" style="204" customWidth="1"/>
    <col min="13583" max="13583" width="10.28515625" style="204" customWidth="1"/>
    <col min="13584" max="13584" width="39.42578125" style="204" customWidth="1"/>
    <col min="13585" max="13585" width="16.42578125" style="204" customWidth="1"/>
    <col min="13586" max="13586" width="8.85546875" style="204" customWidth="1"/>
    <col min="13587" max="13587" width="8.7109375" style="204" customWidth="1"/>
    <col min="13588" max="13588" width="41.140625" style="204" customWidth="1"/>
    <col min="13589" max="13824" width="11.42578125" style="204"/>
    <col min="13825" max="13825" width="4.42578125" style="204" customWidth="1"/>
    <col min="13826" max="13826" width="10.7109375" style="204" customWidth="1"/>
    <col min="13827" max="13827" width="33.140625" style="204" customWidth="1"/>
    <col min="13828" max="13828" width="32.42578125" style="204" customWidth="1"/>
    <col min="13829" max="13829" width="23.42578125" style="204" customWidth="1"/>
    <col min="13830" max="13830" width="29" style="204" customWidth="1"/>
    <col min="13831" max="13831" width="3.7109375" style="204" customWidth="1"/>
    <col min="13832" max="13833" width="4.42578125" style="204" customWidth="1"/>
    <col min="13834" max="13834" width="5.28515625" style="204" customWidth="1"/>
    <col min="13835" max="13835" width="25.140625" style="204" customWidth="1"/>
    <col min="13836" max="13836" width="24.7109375" style="204" customWidth="1"/>
    <col min="13837" max="13837" width="14.42578125" style="204" customWidth="1"/>
    <col min="13838" max="13838" width="11.42578125" style="204" customWidth="1"/>
    <col min="13839" max="13839" width="10.28515625" style="204" customWidth="1"/>
    <col min="13840" max="13840" width="39.42578125" style="204" customWidth="1"/>
    <col min="13841" max="13841" width="16.42578125" style="204" customWidth="1"/>
    <col min="13842" max="13842" width="8.85546875" style="204" customWidth="1"/>
    <col min="13843" max="13843" width="8.7109375" style="204" customWidth="1"/>
    <col min="13844" max="13844" width="41.140625" style="204" customWidth="1"/>
    <col min="13845" max="14080" width="11.42578125" style="204"/>
    <col min="14081" max="14081" width="4.42578125" style="204" customWidth="1"/>
    <col min="14082" max="14082" width="10.7109375" style="204" customWidth="1"/>
    <col min="14083" max="14083" width="33.140625" style="204" customWidth="1"/>
    <col min="14084" max="14084" width="32.42578125" style="204" customWidth="1"/>
    <col min="14085" max="14085" width="23.42578125" style="204" customWidth="1"/>
    <col min="14086" max="14086" width="29" style="204" customWidth="1"/>
    <col min="14087" max="14087" width="3.7109375" style="204" customWidth="1"/>
    <col min="14088" max="14089" width="4.42578125" style="204" customWidth="1"/>
    <col min="14090" max="14090" width="5.28515625" style="204" customWidth="1"/>
    <col min="14091" max="14091" width="25.140625" style="204" customWidth="1"/>
    <col min="14092" max="14092" width="24.7109375" style="204" customWidth="1"/>
    <col min="14093" max="14093" width="14.42578125" style="204" customWidth="1"/>
    <col min="14094" max="14094" width="11.42578125" style="204" customWidth="1"/>
    <col min="14095" max="14095" width="10.28515625" style="204" customWidth="1"/>
    <col min="14096" max="14096" width="39.42578125" style="204" customWidth="1"/>
    <col min="14097" max="14097" width="16.42578125" style="204" customWidth="1"/>
    <col min="14098" max="14098" width="8.85546875" style="204" customWidth="1"/>
    <col min="14099" max="14099" width="8.7109375" style="204" customWidth="1"/>
    <col min="14100" max="14100" width="41.140625" style="204" customWidth="1"/>
    <col min="14101" max="14336" width="11.42578125" style="204"/>
    <col min="14337" max="14337" width="4.42578125" style="204" customWidth="1"/>
    <col min="14338" max="14338" width="10.7109375" style="204" customWidth="1"/>
    <col min="14339" max="14339" width="33.140625" style="204" customWidth="1"/>
    <col min="14340" max="14340" width="32.42578125" style="204" customWidth="1"/>
    <col min="14341" max="14341" width="23.42578125" style="204" customWidth="1"/>
    <col min="14342" max="14342" width="29" style="204" customWidth="1"/>
    <col min="14343" max="14343" width="3.7109375" style="204" customWidth="1"/>
    <col min="14344" max="14345" width="4.42578125" style="204" customWidth="1"/>
    <col min="14346" max="14346" width="5.28515625" style="204" customWidth="1"/>
    <col min="14347" max="14347" width="25.140625" style="204" customWidth="1"/>
    <col min="14348" max="14348" width="24.7109375" style="204" customWidth="1"/>
    <col min="14349" max="14349" width="14.42578125" style="204" customWidth="1"/>
    <col min="14350" max="14350" width="11.42578125" style="204" customWidth="1"/>
    <col min="14351" max="14351" width="10.28515625" style="204" customWidth="1"/>
    <col min="14352" max="14352" width="39.42578125" style="204" customWidth="1"/>
    <col min="14353" max="14353" width="16.42578125" style="204" customWidth="1"/>
    <col min="14354" max="14354" width="8.85546875" style="204" customWidth="1"/>
    <col min="14355" max="14355" width="8.7109375" style="204" customWidth="1"/>
    <col min="14356" max="14356" width="41.140625" style="204" customWidth="1"/>
    <col min="14357" max="14592" width="11.42578125" style="204"/>
    <col min="14593" max="14593" width="4.42578125" style="204" customWidth="1"/>
    <col min="14594" max="14594" width="10.7109375" style="204" customWidth="1"/>
    <col min="14595" max="14595" width="33.140625" style="204" customWidth="1"/>
    <col min="14596" max="14596" width="32.42578125" style="204" customWidth="1"/>
    <col min="14597" max="14597" width="23.42578125" style="204" customWidth="1"/>
    <col min="14598" max="14598" width="29" style="204" customWidth="1"/>
    <col min="14599" max="14599" width="3.7109375" style="204" customWidth="1"/>
    <col min="14600" max="14601" width="4.42578125" style="204" customWidth="1"/>
    <col min="14602" max="14602" width="5.28515625" style="204" customWidth="1"/>
    <col min="14603" max="14603" width="25.140625" style="204" customWidth="1"/>
    <col min="14604" max="14604" width="24.7109375" style="204" customWidth="1"/>
    <col min="14605" max="14605" width="14.42578125" style="204" customWidth="1"/>
    <col min="14606" max="14606" width="11.42578125" style="204" customWidth="1"/>
    <col min="14607" max="14607" width="10.28515625" style="204" customWidth="1"/>
    <col min="14608" max="14608" width="39.42578125" style="204" customWidth="1"/>
    <col min="14609" max="14609" width="16.42578125" style="204" customWidth="1"/>
    <col min="14610" max="14610" width="8.85546875" style="204" customWidth="1"/>
    <col min="14611" max="14611" width="8.7109375" style="204" customWidth="1"/>
    <col min="14612" max="14612" width="41.140625" style="204" customWidth="1"/>
    <col min="14613" max="14848" width="11.42578125" style="204"/>
    <col min="14849" max="14849" width="4.42578125" style="204" customWidth="1"/>
    <col min="14850" max="14850" width="10.7109375" style="204" customWidth="1"/>
    <col min="14851" max="14851" width="33.140625" style="204" customWidth="1"/>
    <col min="14852" max="14852" width="32.42578125" style="204" customWidth="1"/>
    <col min="14853" max="14853" width="23.42578125" style="204" customWidth="1"/>
    <col min="14854" max="14854" width="29" style="204" customWidth="1"/>
    <col min="14855" max="14855" width="3.7109375" style="204" customWidth="1"/>
    <col min="14856" max="14857" width="4.42578125" style="204" customWidth="1"/>
    <col min="14858" max="14858" width="5.28515625" style="204" customWidth="1"/>
    <col min="14859" max="14859" width="25.140625" style="204" customWidth="1"/>
    <col min="14860" max="14860" width="24.7109375" style="204" customWidth="1"/>
    <col min="14861" max="14861" width="14.42578125" style="204" customWidth="1"/>
    <col min="14862" max="14862" width="11.42578125" style="204" customWidth="1"/>
    <col min="14863" max="14863" width="10.28515625" style="204" customWidth="1"/>
    <col min="14864" max="14864" width="39.42578125" style="204" customWidth="1"/>
    <col min="14865" max="14865" width="16.42578125" style="204" customWidth="1"/>
    <col min="14866" max="14866" width="8.85546875" style="204" customWidth="1"/>
    <col min="14867" max="14867" width="8.7109375" style="204" customWidth="1"/>
    <col min="14868" max="14868" width="41.140625" style="204" customWidth="1"/>
    <col min="14869" max="15104" width="11.42578125" style="204"/>
    <col min="15105" max="15105" width="4.42578125" style="204" customWidth="1"/>
    <col min="15106" max="15106" width="10.7109375" style="204" customWidth="1"/>
    <col min="15107" max="15107" width="33.140625" style="204" customWidth="1"/>
    <col min="15108" max="15108" width="32.42578125" style="204" customWidth="1"/>
    <col min="15109" max="15109" width="23.42578125" style="204" customWidth="1"/>
    <col min="15110" max="15110" width="29" style="204" customWidth="1"/>
    <col min="15111" max="15111" width="3.7109375" style="204" customWidth="1"/>
    <col min="15112" max="15113" width="4.42578125" style="204" customWidth="1"/>
    <col min="15114" max="15114" width="5.28515625" style="204" customWidth="1"/>
    <col min="15115" max="15115" width="25.140625" style="204" customWidth="1"/>
    <col min="15116" max="15116" width="24.7109375" style="204" customWidth="1"/>
    <col min="15117" max="15117" width="14.42578125" style="204" customWidth="1"/>
    <col min="15118" max="15118" width="11.42578125" style="204" customWidth="1"/>
    <col min="15119" max="15119" width="10.28515625" style="204" customWidth="1"/>
    <col min="15120" max="15120" width="39.42578125" style="204" customWidth="1"/>
    <col min="15121" max="15121" width="16.42578125" style="204" customWidth="1"/>
    <col min="15122" max="15122" width="8.85546875" style="204" customWidth="1"/>
    <col min="15123" max="15123" width="8.7109375" style="204" customWidth="1"/>
    <col min="15124" max="15124" width="41.140625" style="204" customWidth="1"/>
    <col min="15125" max="15360" width="11.42578125" style="204"/>
    <col min="15361" max="15361" width="4.42578125" style="204" customWidth="1"/>
    <col min="15362" max="15362" width="10.7109375" style="204" customWidth="1"/>
    <col min="15363" max="15363" width="33.140625" style="204" customWidth="1"/>
    <col min="15364" max="15364" width="32.42578125" style="204" customWidth="1"/>
    <col min="15365" max="15365" width="23.42578125" style="204" customWidth="1"/>
    <col min="15366" max="15366" width="29" style="204" customWidth="1"/>
    <col min="15367" max="15367" width="3.7109375" style="204" customWidth="1"/>
    <col min="15368" max="15369" width="4.42578125" style="204" customWidth="1"/>
    <col min="15370" max="15370" width="5.28515625" style="204" customWidth="1"/>
    <col min="15371" max="15371" width="25.140625" style="204" customWidth="1"/>
    <col min="15372" max="15372" width="24.7109375" style="204" customWidth="1"/>
    <col min="15373" max="15373" width="14.42578125" style="204" customWidth="1"/>
    <col min="15374" max="15374" width="11.42578125" style="204" customWidth="1"/>
    <col min="15375" max="15375" width="10.28515625" style="204" customWidth="1"/>
    <col min="15376" max="15376" width="39.42578125" style="204" customWidth="1"/>
    <col min="15377" max="15377" width="16.42578125" style="204" customWidth="1"/>
    <col min="15378" max="15378" width="8.85546875" style="204" customWidth="1"/>
    <col min="15379" max="15379" width="8.7109375" style="204" customWidth="1"/>
    <col min="15380" max="15380" width="41.140625" style="204" customWidth="1"/>
    <col min="15381" max="15616" width="11.42578125" style="204"/>
    <col min="15617" max="15617" width="4.42578125" style="204" customWidth="1"/>
    <col min="15618" max="15618" width="10.7109375" style="204" customWidth="1"/>
    <col min="15619" max="15619" width="33.140625" style="204" customWidth="1"/>
    <col min="15620" max="15620" width="32.42578125" style="204" customWidth="1"/>
    <col min="15621" max="15621" width="23.42578125" style="204" customWidth="1"/>
    <col min="15622" max="15622" width="29" style="204" customWidth="1"/>
    <col min="15623" max="15623" width="3.7109375" style="204" customWidth="1"/>
    <col min="15624" max="15625" width="4.42578125" style="204" customWidth="1"/>
    <col min="15626" max="15626" width="5.28515625" style="204" customWidth="1"/>
    <col min="15627" max="15627" width="25.140625" style="204" customWidth="1"/>
    <col min="15628" max="15628" width="24.7109375" style="204" customWidth="1"/>
    <col min="15629" max="15629" width="14.42578125" style="204" customWidth="1"/>
    <col min="15630" max="15630" width="11.42578125" style="204" customWidth="1"/>
    <col min="15631" max="15631" width="10.28515625" style="204" customWidth="1"/>
    <col min="15632" max="15632" width="39.42578125" style="204" customWidth="1"/>
    <col min="15633" max="15633" width="16.42578125" style="204" customWidth="1"/>
    <col min="15634" max="15634" width="8.85546875" style="204" customWidth="1"/>
    <col min="15635" max="15635" width="8.7109375" style="204" customWidth="1"/>
    <col min="15636" max="15636" width="41.140625" style="204" customWidth="1"/>
    <col min="15637" max="15872" width="11.42578125" style="204"/>
    <col min="15873" max="15873" width="4.42578125" style="204" customWidth="1"/>
    <col min="15874" max="15874" width="10.7109375" style="204" customWidth="1"/>
    <col min="15875" max="15875" width="33.140625" style="204" customWidth="1"/>
    <col min="15876" max="15876" width="32.42578125" style="204" customWidth="1"/>
    <col min="15877" max="15877" width="23.42578125" style="204" customWidth="1"/>
    <col min="15878" max="15878" width="29" style="204" customWidth="1"/>
    <col min="15879" max="15879" width="3.7109375" style="204" customWidth="1"/>
    <col min="15880" max="15881" width="4.42578125" style="204" customWidth="1"/>
    <col min="15882" max="15882" width="5.28515625" style="204" customWidth="1"/>
    <col min="15883" max="15883" width="25.140625" style="204" customWidth="1"/>
    <col min="15884" max="15884" width="24.7109375" style="204" customWidth="1"/>
    <col min="15885" max="15885" width="14.42578125" style="204" customWidth="1"/>
    <col min="15886" max="15886" width="11.42578125" style="204" customWidth="1"/>
    <col min="15887" max="15887" width="10.28515625" style="204" customWidth="1"/>
    <col min="15888" max="15888" width="39.42578125" style="204" customWidth="1"/>
    <col min="15889" max="15889" width="16.42578125" style="204" customWidth="1"/>
    <col min="15890" max="15890" width="8.85546875" style="204" customWidth="1"/>
    <col min="15891" max="15891" width="8.7109375" style="204" customWidth="1"/>
    <col min="15892" max="15892" width="41.140625" style="204" customWidth="1"/>
    <col min="15893" max="16128" width="11.42578125" style="204"/>
    <col min="16129" max="16129" width="4.42578125" style="204" customWidth="1"/>
    <col min="16130" max="16130" width="10.7109375" style="204" customWidth="1"/>
    <col min="16131" max="16131" width="33.140625" style="204" customWidth="1"/>
    <col min="16132" max="16132" width="32.42578125" style="204" customWidth="1"/>
    <col min="16133" max="16133" width="23.42578125" style="204" customWidth="1"/>
    <col min="16134" max="16134" width="29" style="204" customWidth="1"/>
    <col min="16135" max="16135" width="3.7109375" style="204" customWidth="1"/>
    <col min="16136" max="16137" width="4.42578125" style="204" customWidth="1"/>
    <col min="16138" max="16138" width="5.28515625" style="204" customWidth="1"/>
    <col min="16139" max="16139" width="25.140625" style="204" customWidth="1"/>
    <col min="16140" max="16140" width="24.7109375" style="204" customWidth="1"/>
    <col min="16141" max="16141" width="14.42578125" style="204" customWidth="1"/>
    <col min="16142" max="16142" width="11.42578125" style="204" customWidth="1"/>
    <col min="16143" max="16143" width="10.28515625" style="204" customWidth="1"/>
    <col min="16144" max="16144" width="39.42578125" style="204" customWidth="1"/>
    <col min="16145" max="16145" width="16.42578125" style="204" customWidth="1"/>
    <col min="16146" max="16146" width="8.85546875" style="204" customWidth="1"/>
    <col min="16147" max="16147" width="8.7109375" style="204" customWidth="1"/>
    <col min="16148" max="16148" width="41.140625" style="204" customWidth="1"/>
    <col min="16149" max="16384" width="11.42578125" style="204"/>
  </cols>
  <sheetData>
    <row r="1" spans="1:33" s="159" customFormat="1" ht="15" hidden="1" customHeight="1" x14ac:dyDescent="0.25">
      <c r="C1" s="160"/>
      <c r="D1" s="160"/>
      <c r="E1" s="160"/>
      <c r="F1" s="160"/>
      <c r="G1" s="160"/>
      <c r="H1" s="160"/>
      <c r="I1" s="160"/>
      <c r="J1" s="160"/>
      <c r="K1" s="160"/>
      <c r="L1" s="160"/>
      <c r="M1" s="160"/>
      <c r="N1" s="160"/>
      <c r="O1" s="160"/>
      <c r="P1" s="160"/>
      <c r="Q1" s="160"/>
      <c r="R1" s="160"/>
      <c r="S1" s="160"/>
      <c r="T1" s="160"/>
      <c r="U1" s="161"/>
      <c r="V1" s="162"/>
      <c r="W1" s="162"/>
      <c r="X1" s="162"/>
      <c r="Y1" s="162"/>
      <c r="Z1" s="162"/>
      <c r="AA1" s="162"/>
      <c r="AB1" s="162"/>
      <c r="AC1" s="162"/>
      <c r="AD1" s="162"/>
      <c r="AE1" s="162"/>
      <c r="AF1" s="162"/>
      <c r="AG1" s="162"/>
    </row>
    <row r="2" spans="1:33" s="159" customFormat="1" ht="15" hidden="1" customHeight="1" x14ac:dyDescent="0.25">
      <c r="A2" s="163"/>
      <c r="B2" s="164"/>
      <c r="C2" s="165" t="s">
        <v>548</v>
      </c>
      <c r="D2" s="166"/>
      <c r="E2" s="166"/>
      <c r="F2" s="166"/>
      <c r="G2" s="166"/>
      <c r="H2" s="166"/>
      <c r="I2" s="166"/>
      <c r="J2" s="166"/>
      <c r="K2" s="166"/>
      <c r="L2" s="166"/>
      <c r="M2" s="166"/>
      <c r="N2" s="166"/>
      <c r="O2" s="167"/>
      <c r="P2" s="167"/>
      <c r="Q2" s="167"/>
      <c r="R2" s="167"/>
      <c r="S2" s="167"/>
      <c r="T2" s="168"/>
      <c r="U2" s="161"/>
      <c r="V2" s="162"/>
      <c r="W2" s="162"/>
      <c r="X2" s="162"/>
      <c r="Y2" s="162"/>
      <c r="Z2" s="162"/>
      <c r="AA2" s="162"/>
      <c r="AB2" s="162"/>
      <c r="AC2" s="162"/>
      <c r="AD2" s="162"/>
      <c r="AE2" s="162"/>
      <c r="AF2" s="162"/>
      <c r="AG2" s="162"/>
    </row>
    <row r="3" spans="1:33" s="159" customFormat="1" ht="15" customHeight="1" x14ac:dyDescent="0.25">
      <c r="A3" s="1099"/>
      <c r="B3" s="1099"/>
      <c r="C3" s="1099"/>
      <c r="D3" s="1100" t="s">
        <v>83</v>
      </c>
      <c r="E3" s="1102" t="s">
        <v>549</v>
      </c>
      <c r="F3" s="1103"/>
      <c r="G3" s="1103"/>
      <c r="H3" s="1103"/>
      <c r="I3" s="1103"/>
      <c r="J3" s="1103"/>
      <c r="K3" s="1103"/>
      <c r="L3" s="1103"/>
      <c r="M3" s="1103"/>
      <c r="N3" s="1103"/>
      <c r="O3" s="1103"/>
      <c r="P3" s="1104"/>
      <c r="Q3" s="169" t="s">
        <v>550</v>
      </c>
      <c r="R3" s="1108" t="s">
        <v>551</v>
      </c>
      <c r="S3" s="1108"/>
      <c r="T3" s="1108"/>
      <c r="U3" s="161"/>
      <c r="V3" s="162"/>
      <c r="W3" s="162"/>
      <c r="X3" s="162"/>
      <c r="Y3" s="162"/>
      <c r="Z3" s="162"/>
      <c r="AA3" s="162"/>
      <c r="AB3" s="162"/>
      <c r="AC3" s="162"/>
      <c r="AD3" s="162"/>
      <c r="AE3" s="162"/>
      <c r="AF3" s="162"/>
      <c r="AG3" s="162"/>
    </row>
    <row r="4" spans="1:33" s="159" customFormat="1" ht="20.25" customHeight="1" x14ac:dyDescent="0.25">
      <c r="A4" s="1099"/>
      <c r="B4" s="1099"/>
      <c r="C4" s="1099"/>
      <c r="D4" s="1101"/>
      <c r="E4" s="1105"/>
      <c r="F4" s="1106"/>
      <c r="G4" s="1106"/>
      <c r="H4" s="1106"/>
      <c r="I4" s="1106"/>
      <c r="J4" s="1106"/>
      <c r="K4" s="1106"/>
      <c r="L4" s="1106"/>
      <c r="M4" s="1106"/>
      <c r="N4" s="1106"/>
      <c r="O4" s="1106"/>
      <c r="P4" s="1107"/>
      <c r="Q4" s="169" t="s">
        <v>552</v>
      </c>
      <c r="R4" s="1109" t="s">
        <v>97</v>
      </c>
      <c r="S4" s="1109"/>
      <c r="T4" s="1109"/>
      <c r="U4" s="161"/>
      <c r="V4" s="162"/>
      <c r="W4" s="162"/>
      <c r="X4" s="162"/>
      <c r="Y4" s="162"/>
      <c r="Z4" s="162"/>
      <c r="AA4" s="162"/>
      <c r="AB4" s="162"/>
      <c r="AC4" s="162"/>
      <c r="AD4" s="162"/>
      <c r="AE4" s="162"/>
      <c r="AF4" s="162"/>
      <c r="AG4" s="162"/>
    </row>
    <row r="5" spans="1:33" s="159" customFormat="1" ht="21" customHeight="1" x14ac:dyDescent="0.25">
      <c r="A5" s="1099"/>
      <c r="B5" s="1099"/>
      <c r="C5" s="1099"/>
      <c r="D5" s="1100" t="s">
        <v>84</v>
      </c>
      <c r="E5" s="1102" t="s">
        <v>553</v>
      </c>
      <c r="F5" s="1103"/>
      <c r="G5" s="1103"/>
      <c r="H5" s="1103"/>
      <c r="I5" s="1103"/>
      <c r="J5" s="1103"/>
      <c r="K5" s="1103"/>
      <c r="L5" s="1103"/>
      <c r="M5" s="1103"/>
      <c r="N5" s="1103"/>
      <c r="O5" s="1103"/>
      <c r="P5" s="1104"/>
      <c r="Q5" s="169" t="s">
        <v>554</v>
      </c>
      <c r="R5" s="1108"/>
      <c r="S5" s="1108"/>
      <c r="T5" s="1108"/>
      <c r="U5" s="161"/>
      <c r="V5" s="162"/>
      <c r="W5" s="162"/>
      <c r="X5" s="162"/>
      <c r="Y5" s="162"/>
      <c r="Z5" s="162"/>
      <c r="AA5" s="162"/>
      <c r="AB5" s="162"/>
      <c r="AC5" s="162"/>
      <c r="AD5" s="162"/>
      <c r="AE5" s="162"/>
      <c r="AF5" s="162"/>
      <c r="AG5" s="162"/>
    </row>
    <row r="6" spans="1:33" s="159" customFormat="1" ht="33.75" customHeight="1" x14ac:dyDescent="0.25">
      <c r="A6" s="1099"/>
      <c r="B6" s="1099"/>
      <c r="C6" s="1099"/>
      <c r="D6" s="1110"/>
      <c r="E6" s="1111"/>
      <c r="F6" s="1112"/>
      <c r="G6" s="1112"/>
      <c r="H6" s="1112"/>
      <c r="I6" s="1112"/>
      <c r="J6" s="1112"/>
      <c r="K6" s="1112"/>
      <c r="L6" s="1112"/>
      <c r="M6" s="1112"/>
      <c r="N6" s="1112"/>
      <c r="O6" s="1112"/>
      <c r="P6" s="1113"/>
      <c r="Q6" s="170" t="s">
        <v>555</v>
      </c>
      <c r="R6" s="1114">
        <v>43455</v>
      </c>
      <c r="S6" s="1108"/>
      <c r="T6" s="1108"/>
      <c r="U6" s="161"/>
      <c r="V6" s="162"/>
      <c r="W6" s="162"/>
      <c r="X6" s="162"/>
      <c r="Y6" s="162"/>
      <c r="Z6" s="162"/>
      <c r="AA6" s="162"/>
      <c r="AB6" s="162"/>
      <c r="AC6" s="162"/>
      <c r="AD6" s="162"/>
      <c r="AE6" s="162"/>
      <c r="AF6" s="162"/>
      <c r="AG6" s="162"/>
    </row>
    <row r="7" spans="1:33" s="159" customFormat="1" ht="4.5" customHeight="1" x14ac:dyDescent="0.25">
      <c r="A7" s="171"/>
      <c r="B7" s="171"/>
      <c r="C7" s="171"/>
      <c r="D7" s="171"/>
      <c r="E7" s="171"/>
      <c r="F7" s="171"/>
      <c r="G7" s="171"/>
      <c r="H7" s="171"/>
      <c r="I7" s="171"/>
      <c r="J7" s="171"/>
      <c r="K7" s="171"/>
      <c r="L7" s="171"/>
      <c r="M7" s="171"/>
      <c r="N7" s="171"/>
      <c r="O7" s="171"/>
      <c r="P7" s="171"/>
      <c r="Q7" s="171"/>
      <c r="R7" s="171"/>
      <c r="S7" s="171"/>
      <c r="T7" s="171"/>
      <c r="U7" s="161"/>
      <c r="V7" s="162"/>
      <c r="W7" s="162"/>
      <c r="X7" s="162"/>
      <c r="Y7" s="162"/>
      <c r="Z7" s="162"/>
      <c r="AA7" s="162"/>
      <c r="AB7" s="162"/>
      <c r="AC7" s="162"/>
      <c r="AD7" s="162"/>
      <c r="AE7" s="162"/>
      <c r="AF7" s="162"/>
      <c r="AG7" s="162"/>
    </row>
    <row r="8" spans="1:33" s="159" customFormat="1" ht="29.1" customHeight="1" x14ac:dyDescent="0.2">
      <c r="A8" s="172" t="s">
        <v>556</v>
      </c>
      <c r="B8" s="173"/>
      <c r="C8" s="174" t="s">
        <v>557</v>
      </c>
      <c r="D8" s="174"/>
      <c r="E8" s="174"/>
      <c r="F8" s="171"/>
      <c r="I8" s="172"/>
      <c r="J8" s="171" t="s">
        <v>156</v>
      </c>
      <c r="K8" s="175"/>
      <c r="L8" s="175"/>
      <c r="M8" s="1093" t="s">
        <v>558</v>
      </c>
      <c r="N8" s="1093"/>
      <c r="O8" s="1093"/>
      <c r="P8" s="1094" t="s">
        <v>559</v>
      </c>
      <c r="Q8" s="1094"/>
      <c r="R8" s="176"/>
      <c r="S8" s="177"/>
      <c r="T8" s="177"/>
      <c r="U8" s="161"/>
      <c r="V8" s="162"/>
      <c r="W8" s="162"/>
      <c r="X8" s="162"/>
      <c r="Y8" s="162"/>
      <c r="Z8" s="162"/>
      <c r="AA8" s="162"/>
      <c r="AB8" s="162"/>
      <c r="AC8" s="162"/>
      <c r="AD8" s="162"/>
      <c r="AE8" s="162"/>
      <c r="AF8" s="162"/>
      <c r="AG8" s="162"/>
    </row>
    <row r="9" spans="1:33" s="159" customFormat="1" ht="19.5" customHeight="1" x14ac:dyDescent="0.2">
      <c r="A9" s="172" t="s">
        <v>560</v>
      </c>
      <c r="B9" s="173"/>
      <c r="D9" s="178" t="s">
        <v>154</v>
      </c>
      <c r="E9" s="174"/>
      <c r="F9" s="171"/>
      <c r="G9" s="171"/>
      <c r="H9" s="179"/>
      <c r="I9" s="172"/>
      <c r="J9" s="173" t="s">
        <v>561</v>
      </c>
      <c r="K9" s="175"/>
      <c r="L9" s="180"/>
      <c r="M9" s="180" t="s">
        <v>562</v>
      </c>
      <c r="N9" s="180"/>
      <c r="O9" s="171"/>
      <c r="P9" s="1095" t="s">
        <v>563</v>
      </c>
      <c r="Q9" s="1095"/>
      <c r="R9" s="180"/>
      <c r="S9" s="181"/>
      <c r="T9" s="181"/>
      <c r="U9" s="161"/>
      <c r="V9" s="162"/>
      <c r="W9" s="162"/>
      <c r="X9" s="162"/>
      <c r="Y9" s="162"/>
      <c r="Z9" s="162"/>
      <c r="AA9" s="162"/>
      <c r="AB9" s="162"/>
      <c r="AC9" s="162"/>
      <c r="AD9" s="162"/>
      <c r="AE9" s="162"/>
      <c r="AF9" s="162"/>
      <c r="AG9" s="162"/>
    </row>
    <row r="10" spans="1:33" s="159" customFormat="1" ht="16.5" customHeight="1" thickBot="1" x14ac:dyDescent="0.3">
      <c r="A10" s="1096" t="s">
        <v>564</v>
      </c>
      <c r="B10" s="1097"/>
      <c r="C10" s="1097"/>
      <c r="D10" s="1097"/>
      <c r="E10" s="1097"/>
      <c r="F10" s="1097"/>
      <c r="G10" s="1097"/>
      <c r="H10" s="1097"/>
      <c r="I10" s="1097"/>
      <c r="J10" s="1097"/>
      <c r="K10" s="1097"/>
      <c r="L10" s="1097"/>
      <c r="M10" s="1097"/>
      <c r="N10" s="1097"/>
      <c r="O10" s="171"/>
      <c r="P10" s="171"/>
      <c r="Q10" s="171"/>
      <c r="R10" s="171"/>
      <c r="S10" s="171"/>
      <c r="T10" s="171"/>
      <c r="U10" s="161"/>
      <c r="V10" s="162"/>
      <c r="W10" s="162"/>
      <c r="X10" s="162"/>
      <c r="Y10" s="162"/>
      <c r="Z10" s="162"/>
      <c r="AA10" s="162"/>
      <c r="AB10" s="162"/>
      <c r="AC10" s="162"/>
      <c r="AD10" s="162"/>
      <c r="AE10" s="162"/>
      <c r="AF10" s="162"/>
      <c r="AG10" s="162"/>
    </row>
    <row r="11" spans="1:33" s="183" customFormat="1" ht="34.5" customHeight="1" x14ac:dyDescent="0.25">
      <c r="A11" s="1091" t="s">
        <v>565</v>
      </c>
      <c r="B11" s="1087" t="s">
        <v>566</v>
      </c>
      <c r="C11" s="1087" t="s">
        <v>567</v>
      </c>
      <c r="D11" s="1087" t="s">
        <v>568</v>
      </c>
      <c r="E11" s="1087" t="s">
        <v>569</v>
      </c>
      <c r="F11" s="1087" t="s">
        <v>570</v>
      </c>
      <c r="G11" s="1087" t="s">
        <v>571</v>
      </c>
      <c r="H11" s="1087"/>
      <c r="I11" s="1087"/>
      <c r="J11" s="1087"/>
      <c r="K11" s="1087" t="s">
        <v>572</v>
      </c>
      <c r="L11" s="1087" t="s">
        <v>573</v>
      </c>
      <c r="M11" s="1089" t="s">
        <v>574</v>
      </c>
      <c r="N11" s="1090"/>
      <c r="O11" s="1091" t="s">
        <v>575</v>
      </c>
      <c r="P11" s="1087"/>
      <c r="Q11" s="1091" t="s">
        <v>576</v>
      </c>
      <c r="R11" s="1087"/>
      <c r="S11" s="1087"/>
      <c r="T11" s="1092"/>
      <c r="U11" s="182"/>
    </row>
    <row r="12" spans="1:33" s="183" customFormat="1" ht="41.25" customHeight="1" thickBot="1" x14ac:dyDescent="0.3">
      <c r="A12" s="1098"/>
      <c r="B12" s="1088"/>
      <c r="C12" s="1088"/>
      <c r="D12" s="1088"/>
      <c r="E12" s="1088"/>
      <c r="F12" s="1088"/>
      <c r="G12" s="184" t="s">
        <v>577</v>
      </c>
      <c r="H12" s="184" t="s">
        <v>578</v>
      </c>
      <c r="I12" s="184" t="s">
        <v>579</v>
      </c>
      <c r="J12" s="184" t="s">
        <v>580</v>
      </c>
      <c r="K12" s="1088"/>
      <c r="L12" s="1088"/>
      <c r="M12" s="185" t="s">
        <v>581</v>
      </c>
      <c r="N12" s="186" t="s">
        <v>582</v>
      </c>
      <c r="O12" s="187" t="s">
        <v>583</v>
      </c>
      <c r="P12" s="184" t="s">
        <v>584</v>
      </c>
      <c r="Q12" s="187" t="s">
        <v>585</v>
      </c>
      <c r="R12" s="188" t="s">
        <v>586</v>
      </c>
      <c r="S12" s="184" t="s">
        <v>587</v>
      </c>
      <c r="T12" s="189" t="s">
        <v>588</v>
      </c>
      <c r="U12" s="182"/>
    </row>
    <row r="13" spans="1:33" s="200" customFormat="1" ht="215.25" customHeight="1" x14ac:dyDescent="0.25">
      <c r="A13" s="190">
        <v>1</v>
      </c>
      <c r="B13" s="191">
        <v>43644</v>
      </c>
      <c r="C13" s="192" t="s">
        <v>589</v>
      </c>
      <c r="D13" s="192" t="s">
        <v>590</v>
      </c>
      <c r="E13" s="192" t="s">
        <v>591</v>
      </c>
      <c r="F13" s="192" t="s">
        <v>592</v>
      </c>
      <c r="G13" s="192"/>
      <c r="H13" s="192"/>
      <c r="I13" s="192"/>
      <c r="J13" s="193" t="s">
        <v>98</v>
      </c>
      <c r="K13" s="192" t="s">
        <v>593</v>
      </c>
      <c r="L13" s="192" t="s">
        <v>594</v>
      </c>
      <c r="M13" s="194">
        <v>43466</v>
      </c>
      <c r="N13" s="195">
        <v>43830</v>
      </c>
      <c r="O13" s="192"/>
      <c r="P13" s="196" t="s">
        <v>595</v>
      </c>
      <c r="Q13" s="197"/>
      <c r="R13" s="193"/>
      <c r="S13" s="193"/>
      <c r="T13" s="198"/>
      <c r="U13" s="199"/>
    </row>
    <row r="14" spans="1:33" s="200" customFormat="1" ht="123" customHeight="1" x14ac:dyDescent="0.25">
      <c r="A14" s="190">
        <v>2</v>
      </c>
      <c r="B14" s="191">
        <v>43644</v>
      </c>
      <c r="C14" s="192" t="s">
        <v>589</v>
      </c>
      <c r="D14" s="192" t="s">
        <v>596</v>
      </c>
      <c r="E14" s="192" t="s">
        <v>597</v>
      </c>
      <c r="F14" s="192" t="s">
        <v>598</v>
      </c>
      <c r="G14" s="192"/>
      <c r="H14" s="192"/>
      <c r="I14" s="192"/>
      <c r="J14" s="193" t="s">
        <v>98</v>
      </c>
      <c r="K14" s="192" t="s">
        <v>599</v>
      </c>
      <c r="L14" s="192" t="s">
        <v>594</v>
      </c>
      <c r="M14" s="194">
        <v>43466</v>
      </c>
      <c r="N14" s="195">
        <v>43830</v>
      </c>
      <c r="O14" s="201"/>
      <c r="P14" s="192" t="s">
        <v>600</v>
      </c>
      <c r="Q14" s="197"/>
      <c r="R14" s="193"/>
      <c r="S14" s="193"/>
      <c r="T14" s="198"/>
      <c r="U14" s="199"/>
    </row>
    <row r="15" spans="1:33" s="200" customFormat="1" ht="123" customHeight="1" x14ac:dyDescent="0.25">
      <c r="A15" s="197">
        <v>3</v>
      </c>
      <c r="B15" s="191">
        <v>43644</v>
      </c>
      <c r="C15" s="192" t="s">
        <v>589</v>
      </c>
      <c r="D15" s="192" t="s">
        <v>601</v>
      </c>
      <c r="E15" s="192" t="s">
        <v>602</v>
      </c>
      <c r="F15" s="192" t="s">
        <v>603</v>
      </c>
      <c r="G15" s="202"/>
      <c r="H15" s="202"/>
      <c r="I15" s="202"/>
      <c r="J15" s="193" t="s">
        <v>98</v>
      </c>
      <c r="K15" s="192" t="s">
        <v>604</v>
      </c>
      <c r="L15" s="202" t="s">
        <v>594</v>
      </c>
      <c r="M15" s="194">
        <v>43466</v>
      </c>
      <c r="N15" s="195">
        <v>43830</v>
      </c>
      <c r="O15" s="203"/>
      <c r="P15" s="192" t="s">
        <v>605</v>
      </c>
      <c r="Q15" s="197"/>
      <c r="R15" s="193"/>
      <c r="S15" s="193"/>
      <c r="T15" s="198"/>
      <c r="U15" s="199"/>
    </row>
    <row r="16" spans="1:33" s="200" customFormat="1" ht="123" customHeight="1" x14ac:dyDescent="0.25">
      <c r="A16" s="197">
        <v>4</v>
      </c>
      <c r="B16" s="191">
        <v>43644</v>
      </c>
      <c r="C16" s="192" t="s">
        <v>589</v>
      </c>
      <c r="D16" s="192" t="s">
        <v>606</v>
      </c>
      <c r="E16" s="192" t="s">
        <v>607</v>
      </c>
      <c r="F16" s="192" t="s">
        <v>608</v>
      </c>
      <c r="G16" s="202"/>
      <c r="H16" s="202"/>
      <c r="I16" s="202"/>
      <c r="J16" s="193" t="s">
        <v>98</v>
      </c>
      <c r="K16" s="192" t="s">
        <v>609</v>
      </c>
      <c r="L16" s="202" t="s">
        <v>594</v>
      </c>
      <c r="M16" s="194">
        <v>43466</v>
      </c>
      <c r="N16" s="195">
        <v>43830</v>
      </c>
      <c r="O16" s="203"/>
      <c r="P16" s="192" t="s">
        <v>610</v>
      </c>
      <c r="Q16" s="197"/>
      <c r="R16" s="193"/>
      <c r="S16" s="193"/>
      <c r="T16" s="198"/>
      <c r="U16" s="199"/>
    </row>
    <row r="17" spans="1:20" x14ac:dyDescent="0.25">
      <c r="A17" s="1084" t="s">
        <v>611</v>
      </c>
      <c r="B17" s="1085"/>
      <c r="C17" s="1085"/>
      <c r="D17" s="1085"/>
      <c r="E17" s="1085"/>
      <c r="F17" s="1085"/>
      <c r="G17" s="1085"/>
      <c r="H17" s="1085"/>
      <c r="I17" s="1085"/>
      <c r="J17" s="1085"/>
      <c r="K17" s="1085"/>
      <c r="L17" s="1085"/>
      <c r="M17" s="1085"/>
      <c r="N17" s="1085"/>
      <c r="O17" s="1085"/>
      <c r="P17" s="1085"/>
      <c r="Q17" s="1085"/>
      <c r="R17" s="1085"/>
      <c r="S17" s="1085"/>
      <c r="T17" s="1085"/>
    </row>
    <row r="18" spans="1:20" ht="23.25" customHeight="1" x14ac:dyDescent="0.25">
      <c r="A18" s="1084" t="s">
        <v>612</v>
      </c>
      <c r="B18" s="1085"/>
      <c r="C18" s="1085"/>
      <c r="D18" s="1085"/>
      <c r="E18" s="1085"/>
      <c r="F18" s="1085"/>
      <c r="G18" s="1085"/>
      <c r="H18" s="1085"/>
      <c r="I18" s="1085"/>
      <c r="J18" s="1085"/>
      <c r="K18" s="1085"/>
      <c r="L18" s="1085"/>
      <c r="M18" s="1085"/>
      <c r="N18" s="1085"/>
      <c r="O18" s="1085"/>
      <c r="P18" s="1085"/>
      <c r="Q18" s="1085"/>
      <c r="R18" s="1085"/>
      <c r="S18" s="1085"/>
      <c r="T18" s="1085"/>
    </row>
    <row r="19" spans="1:20" x14ac:dyDescent="0.25">
      <c r="A19" s="1080" t="s">
        <v>613</v>
      </c>
      <c r="B19" s="1086"/>
      <c r="C19" s="1086"/>
      <c r="D19" s="1086"/>
      <c r="E19" s="1086"/>
      <c r="F19" s="1086"/>
      <c r="G19" s="1086"/>
      <c r="H19" s="1086"/>
      <c r="I19" s="1086"/>
      <c r="J19" s="1086"/>
      <c r="K19" s="1086"/>
      <c r="L19" s="1086"/>
      <c r="M19" s="1086"/>
      <c r="N19" s="1086"/>
      <c r="O19" s="1086"/>
      <c r="P19" s="1086"/>
      <c r="Q19" s="1086"/>
      <c r="R19" s="1086"/>
      <c r="S19" s="1086"/>
      <c r="T19" s="1086"/>
    </row>
    <row r="20" spans="1:20" x14ac:dyDescent="0.25">
      <c r="A20" s="1080" t="s">
        <v>614</v>
      </c>
      <c r="B20" s="1081"/>
      <c r="C20" s="1081"/>
      <c r="D20" s="1081"/>
      <c r="E20" s="1081"/>
      <c r="F20" s="1081"/>
      <c r="G20" s="1081"/>
      <c r="H20" s="1081"/>
      <c r="I20" s="1081"/>
      <c r="J20" s="1081"/>
      <c r="K20" s="1081"/>
      <c r="L20" s="1081"/>
      <c r="M20" s="1081"/>
      <c r="N20" s="1081"/>
      <c r="O20" s="1081"/>
      <c r="P20" s="205"/>
      <c r="Q20" s="206"/>
      <c r="R20" s="206"/>
      <c r="S20" s="206"/>
      <c r="T20" s="206"/>
    </row>
    <row r="21" spans="1:20" ht="30" customHeight="1" x14ac:dyDescent="0.25">
      <c r="A21" s="1080" t="s">
        <v>615</v>
      </c>
      <c r="B21" s="1081"/>
      <c r="C21" s="1081"/>
      <c r="D21" s="1081"/>
      <c r="E21" s="1081"/>
      <c r="F21" s="1081"/>
      <c r="G21" s="1081"/>
      <c r="H21" s="1081"/>
      <c r="I21" s="1081"/>
      <c r="J21" s="1081"/>
      <c r="K21" s="1081"/>
      <c r="L21" s="1081"/>
      <c r="M21" s="1081"/>
      <c r="N21" s="1081"/>
      <c r="O21" s="1081"/>
      <c r="P21" s="1081"/>
      <c r="Q21" s="1081"/>
      <c r="R21" s="1081"/>
      <c r="S21" s="1081"/>
      <c r="T21" s="1081"/>
    </row>
    <row r="22" spans="1:20" x14ac:dyDescent="0.25">
      <c r="A22" s="1080" t="s">
        <v>616</v>
      </c>
      <c r="B22" s="1081"/>
      <c r="C22" s="1081"/>
      <c r="D22" s="1081"/>
      <c r="E22" s="1081"/>
      <c r="F22" s="1081"/>
      <c r="G22" s="1081"/>
      <c r="H22" s="1081"/>
      <c r="I22" s="1081"/>
      <c r="J22" s="1081"/>
      <c r="K22" s="1081"/>
      <c r="L22" s="1081"/>
      <c r="M22" s="1081"/>
      <c r="N22" s="1081"/>
      <c r="O22" s="1081"/>
      <c r="P22" s="1081"/>
      <c r="Q22" s="1081"/>
      <c r="R22" s="1081"/>
      <c r="S22" s="1081"/>
      <c r="T22" s="1081"/>
    </row>
    <row r="23" spans="1:20" x14ac:dyDescent="0.25">
      <c r="A23" s="1080" t="s">
        <v>617</v>
      </c>
      <c r="B23" s="1081"/>
      <c r="C23" s="1081"/>
      <c r="D23" s="1081"/>
      <c r="E23" s="1081"/>
      <c r="F23" s="1081"/>
      <c r="G23" s="1081"/>
      <c r="H23" s="1081"/>
      <c r="I23" s="1081"/>
      <c r="J23" s="1081"/>
      <c r="K23" s="1081"/>
      <c r="L23" s="1081"/>
      <c r="M23" s="1081"/>
      <c r="N23" s="1081"/>
      <c r="O23" s="1081"/>
      <c r="P23" s="1081"/>
      <c r="Q23" s="1081"/>
      <c r="R23" s="1081"/>
      <c r="S23" s="1081"/>
      <c r="T23" s="1081"/>
    </row>
    <row r="24" spans="1:20" x14ac:dyDescent="0.25">
      <c r="A24" s="1080" t="s">
        <v>618</v>
      </c>
      <c r="B24" s="1081"/>
      <c r="C24" s="1081"/>
      <c r="D24" s="1081"/>
      <c r="E24" s="1081"/>
      <c r="F24" s="1081"/>
      <c r="G24" s="1081"/>
      <c r="H24" s="1081"/>
      <c r="I24" s="1081"/>
      <c r="J24" s="1081"/>
      <c r="K24" s="1081"/>
      <c r="L24" s="1081"/>
      <c r="M24" s="1081"/>
      <c r="N24" s="1081"/>
      <c r="O24" s="1081"/>
      <c r="P24" s="1081"/>
      <c r="Q24" s="1081"/>
      <c r="R24" s="1081"/>
      <c r="S24" s="1081"/>
      <c r="T24" s="1081"/>
    </row>
    <row r="25" spans="1:20" x14ac:dyDescent="0.25">
      <c r="A25" s="1080" t="s">
        <v>619</v>
      </c>
      <c r="B25" s="1081"/>
      <c r="C25" s="1081"/>
      <c r="D25" s="1081"/>
      <c r="E25" s="1081"/>
      <c r="F25" s="1081"/>
      <c r="G25" s="1081"/>
      <c r="H25" s="1081"/>
      <c r="I25" s="1081"/>
      <c r="J25" s="1081"/>
      <c r="K25" s="1081"/>
      <c r="L25" s="1081"/>
      <c r="M25" s="1081"/>
      <c r="N25" s="1081"/>
      <c r="O25" s="1081"/>
      <c r="P25" s="1081"/>
      <c r="Q25" s="1081"/>
      <c r="R25" s="1081"/>
      <c r="S25" s="1081"/>
      <c r="T25" s="1081"/>
    </row>
    <row r="26" spans="1:20" ht="12.75" customHeight="1" x14ac:dyDescent="0.25">
      <c r="A26" s="1082" t="s">
        <v>620</v>
      </c>
      <c r="B26" s="1082"/>
      <c r="C26" s="1082"/>
      <c r="D26" s="1082"/>
      <c r="E26" s="1082"/>
      <c r="F26" s="1082"/>
      <c r="G26" s="1082"/>
      <c r="H26" s="1082"/>
      <c r="I26" s="1082"/>
      <c r="J26" s="1082"/>
      <c r="K26" s="1082"/>
      <c r="L26" s="1082"/>
      <c r="M26" s="1082"/>
      <c r="N26" s="1082"/>
      <c r="O26" s="1082"/>
      <c r="P26" s="1082"/>
      <c r="Q26" s="1082"/>
      <c r="R26" s="1082"/>
      <c r="S26" s="1082"/>
      <c r="T26" s="1082"/>
    </row>
    <row r="27" spans="1:20" ht="14.25" customHeight="1" x14ac:dyDescent="0.25">
      <c r="A27" s="1083" t="s">
        <v>621</v>
      </c>
      <c r="B27" s="1083"/>
      <c r="C27" s="1083"/>
      <c r="D27" s="1083"/>
      <c r="E27" s="1083"/>
      <c r="F27" s="1083"/>
      <c r="G27" s="1083"/>
      <c r="H27" s="1083"/>
      <c r="I27" s="1083"/>
      <c r="J27" s="1083"/>
      <c r="K27" s="1083"/>
      <c r="L27" s="1083"/>
      <c r="M27" s="1083"/>
      <c r="N27" s="1083"/>
      <c r="O27" s="1083"/>
      <c r="P27" s="1083"/>
      <c r="Q27" s="1083"/>
      <c r="R27" s="1083"/>
      <c r="S27" s="1083"/>
      <c r="T27" s="1083"/>
    </row>
    <row r="28" spans="1:20" ht="9.75" customHeight="1" x14ac:dyDescent="0.25">
      <c r="A28" s="1083" t="s">
        <v>622</v>
      </c>
      <c r="B28" s="1083"/>
      <c r="C28" s="1083"/>
      <c r="D28" s="1083"/>
      <c r="E28" s="1083"/>
      <c r="F28" s="1083"/>
      <c r="G28" s="1083"/>
      <c r="H28" s="1083"/>
      <c r="I28" s="1083"/>
      <c r="J28" s="1083"/>
      <c r="K28" s="1083"/>
      <c r="L28" s="1083"/>
      <c r="M28" s="1083"/>
      <c r="N28" s="1083"/>
      <c r="O28" s="1083"/>
      <c r="P28" s="1083"/>
      <c r="Q28" s="1083"/>
      <c r="R28" s="1083"/>
      <c r="S28" s="1083"/>
      <c r="T28" s="1083"/>
    </row>
    <row r="29" spans="1:20" ht="33" customHeight="1" x14ac:dyDescent="0.25">
      <c r="A29" s="207"/>
      <c r="B29" s="208"/>
      <c r="C29" s="208"/>
      <c r="D29" s="208"/>
      <c r="E29" s="208"/>
      <c r="F29" s="208"/>
      <c r="G29" s="208"/>
      <c r="H29" s="208"/>
      <c r="I29" s="208"/>
      <c r="J29" s="208"/>
      <c r="K29" s="208"/>
      <c r="L29" s="208"/>
      <c r="M29" s="208"/>
      <c r="N29" s="208"/>
      <c r="O29" s="208"/>
      <c r="P29" s="208"/>
      <c r="Q29" s="208"/>
      <c r="R29" s="208"/>
      <c r="S29" s="208"/>
      <c r="T29" s="208"/>
    </row>
    <row r="30" spans="1:20" ht="39.75" customHeight="1" x14ac:dyDescent="0.25">
      <c r="A30" s="1074" t="s">
        <v>623</v>
      </c>
      <c r="B30" s="1074"/>
      <c r="C30" s="1074"/>
      <c r="D30" s="1074"/>
      <c r="E30" s="209"/>
      <c r="F30" s="1075" t="s">
        <v>624</v>
      </c>
      <c r="G30" s="1076"/>
      <c r="H30" s="1076"/>
      <c r="I30" s="1076"/>
      <c r="J30" s="1076"/>
      <c r="K30" s="1076"/>
      <c r="L30" s="1077" t="s">
        <v>625</v>
      </c>
      <c r="M30" s="1077"/>
      <c r="N30" s="1077"/>
      <c r="O30" s="1077"/>
      <c r="P30" s="1077"/>
      <c r="Q30" s="1078" t="s">
        <v>626</v>
      </c>
      <c r="R30" s="1077"/>
      <c r="S30" s="1077"/>
      <c r="T30" s="1077"/>
    </row>
    <row r="31" spans="1:20" x14ac:dyDescent="0.25">
      <c r="A31" s="1079"/>
      <c r="B31" s="1079"/>
      <c r="C31" s="1079"/>
      <c r="D31" s="1079"/>
      <c r="E31" s="210"/>
      <c r="F31" s="210"/>
      <c r="G31" s="210"/>
      <c r="H31" s="210"/>
      <c r="I31" s="210"/>
      <c r="J31" s="210"/>
      <c r="K31" s="210"/>
      <c r="L31" s="210"/>
      <c r="M31" s="210"/>
      <c r="N31" s="210"/>
      <c r="O31" s="210"/>
      <c r="P31" s="210"/>
      <c r="Q31" s="210"/>
      <c r="R31" s="210"/>
      <c r="S31" s="210"/>
      <c r="T31" s="210"/>
    </row>
    <row r="32" spans="1:20" x14ac:dyDescent="0.25">
      <c r="B32" s="210"/>
      <c r="E32" s="210"/>
      <c r="F32" s="210"/>
      <c r="G32" s="210"/>
      <c r="H32" s="210"/>
      <c r="I32" s="210"/>
      <c r="J32" s="210"/>
      <c r="K32" s="210"/>
      <c r="L32" s="210"/>
      <c r="M32" s="210"/>
      <c r="N32" s="210"/>
      <c r="O32" s="210"/>
      <c r="P32" s="210"/>
      <c r="Q32" s="210"/>
      <c r="R32" s="210"/>
      <c r="S32" s="210"/>
      <c r="T32" s="210"/>
    </row>
    <row r="33" spans="2:20" x14ac:dyDescent="0.25">
      <c r="B33" s="210"/>
      <c r="E33" s="210"/>
      <c r="F33" s="210"/>
      <c r="G33" s="210"/>
      <c r="H33" s="210"/>
      <c r="I33" s="210"/>
      <c r="J33" s="210"/>
      <c r="K33" s="210"/>
      <c r="L33" s="210"/>
      <c r="M33" s="210"/>
      <c r="N33" s="210"/>
      <c r="O33" s="210"/>
      <c r="P33" s="210"/>
      <c r="Q33" s="210"/>
      <c r="R33" s="210"/>
      <c r="S33" s="210"/>
      <c r="T33" s="210"/>
    </row>
    <row r="34" spans="2:20" x14ac:dyDescent="0.25">
      <c r="B34" s="210"/>
      <c r="E34" s="210"/>
      <c r="F34" s="210"/>
      <c r="G34" s="210"/>
      <c r="H34" s="210"/>
      <c r="I34" s="210"/>
      <c r="J34" s="210"/>
      <c r="K34" s="210"/>
      <c r="L34" s="210"/>
      <c r="M34" s="210"/>
      <c r="N34" s="210"/>
      <c r="O34" s="210"/>
      <c r="P34" s="210"/>
      <c r="Q34" s="210"/>
      <c r="R34" s="210"/>
      <c r="S34" s="210"/>
      <c r="T34" s="210"/>
    </row>
    <row r="35" spans="2:20" x14ac:dyDescent="0.25">
      <c r="B35" s="210"/>
      <c r="E35" s="210"/>
      <c r="F35" s="210"/>
      <c r="G35" s="210"/>
      <c r="H35" s="210"/>
      <c r="I35" s="210"/>
      <c r="J35" s="210"/>
      <c r="K35" s="210"/>
      <c r="L35" s="210"/>
      <c r="M35" s="210"/>
      <c r="N35" s="210"/>
      <c r="O35" s="210"/>
      <c r="P35" s="210"/>
      <c r="Q35" s="210"/>
      <c r="R35" s="210"/>
      <c r="S35" s="210"/>
      <c r="T35" s="210"/>
    </row>
    <row r="36" spans="2:20" x14ac:dyDescent="0.25">
      <c r="B36" s="210"/>
      <c r="E36" s="210"/>
      <c r="F36" s="210"/>
      <c r="G36" s="210"/>
      <c r="H36" s="210"/>
      <c r="I36" s="210"/>
      <c r="J36" s="210"/>
      <c r="K36" s="210"/>
      <c r="L36" s="210"/>
      <c r="M36" s="210"/>
      <c r="N36" s="210"/>
      <c r="O36" s="210"/>
      <c r="P36" s="210"/>
      <c r="Q36" s="210"/>
      <c r="R36" s="210"/>
      <c r="S36" s="210"/>
      <c r="T36" s="210"/>
    </row>
    <row r="37" spans="2:20" x14ac:dyDescent="0.25">
      <c r="B37" s="210"/>
      <c r="E37" s="210"/>
      <c r="F37" s="210"/>
      <c r="G37" s="210"/>
      <c r="H37" s="210"/>
      <c r="I37" s="210"/>
      <c r="J37" s="210"/>
      <c r="K37" s="210"/>
      <c r="L37" s="210"/>
      <c r="M37" s="210"/>
      <c r="N37" s="210"/>
      <c r="O37" s="210"/>
      <c r="P37" s="210"/>
      <c r="Q37" s="210"/>
      <c r="R37" s="210"/>
      <c r="S37" s="210"/>
      <c r="T37" s="210"/>
    </row>
    <row r="38" spans="2:20" x14ac:dyDescent="0.25">
      <c r="B38" s="210"/>
      <c r="E38" s="210"/>
      <c r="F38" s="210"/>
      <c r="G38" s="210"/>
      <c r="H38" s="210"/>
      <c r="I38" s="210"/>
      <c r="J38" s="210"/>
      <c r="K38" s="210"/>
      <c r="L38" s="210"/>
      <c r="M38" s="210"/>
      <c r="N38" s="210"/>
      <c r="O38" s="210"/>
      <c r="P38" s="210"/>
      <c r="Q38" s="210"/>
      <c r="R38" s="210"/>
      <c r="S38" s="210"/>
      <c r="T38" s="210"/>
    </row>
    <row r="39" spans="2:20" x14ac:dyDescent="0.25">
      <c r="B39" s="210"/>
      <c r="E39" s="210"/>
      <c r="F39" s="210"/>
      <c r="G39" s="210"/>
      <c r="H39" s="210"/>
      <c r="I39" s="210"/>
      <c r="J39" s="210"/>
      <c r="K39" s="210"/>
      <c r="L39" s="210"/>
      <c r="M39" s="210"/>
      <c r="N39" s="210"/>
      <c r="O39" s="210"/>
      <c r="P39" s="210"/>
      <c r="Q39" s="210"/>
      <c r="R39" s="210"/>
      <c r="S39" s="210"/>
      <c r="T39" s="210"/>
    </row>
    <row r="40" spans="2:20" x14ac:dyDescent="0.25">
      <c r="B40" s="210"/>
      <c r="E40" s="210"/>
      <c r="F40" s="210"/>
      <c r="G40" s="210"/>
      <c r="H40" s="210"/>
      <c r="I40" s="210"/>
      <c r="J40" s="210"/>
      <c r="K40" s="210"/>
      <c r="L40" s="210"/>
      <c r="M40" s="210"/>
      <c r="N40" s="210"/>
      <c r="O40" s="210"/>
      <c r="P40" s="210"/>
      <c r="Q40" s="210"/>
      <c r="R40" s="210"/>
      <c r="S40" s="210"/>
      <c r="T40" s="210"/>
    </row>
    <row r="41" spans="2:20" x14ac:dyDescent="0.25">
      <c r="B41" s="210"/>
      <c r="E41" s="210"/>
      <c r="F41" s="210"/>
      <c r="G41" s="210"/>
      <c r="H41" s="210"/>
      <c r="I41" s="210"/>
      <c r="J41" s="210"/>
      <c r="K41" s="210"/>
      <c r="L41" s="210"/>
      <c r="M41" s="210"/>
      <c r="N41" s="210"/>
      <c r="O41" s="210"/>
      <c r="P41" s="210"/>
      <c r="Q41" s="210"/>
      <c r="R41" s="210"/>
      <c r="S41" s="210"/>
      <c r="T41" s="210"/>
    </row>
    <row r="42" spans="2:20" x14ac:dyDescent="0.25">
      <c r="B42" s="210"/>
      <c r="E42" s="210"/>
      <c r="F42" s="210"/>
      <c r="G42" s="210"/>
      <c r="H42" s="210"/>
      <c r="I42" s="210"/>
      <c r="J42" s="210"/>
      <c r="K42" s="210"/>
      <c r="L42" s="210"/>
      <c r="M42" s="210"/>
      <c r="N42" s="210"/>
      <c r="O42" s="210"/>
      <c r="P42" s="210"/>
      <c r="Q42" s="210"/>
      <c r="R42" s="210"/>
      <c r="S42" s="210"/>
      <c r="T42" s="210"/>
    </row>
    <row r="43" spans="2:20" x14ac:dyDescent="0.25">
      <c r="B43" s="210"/>
      <c r="E43" s="210"/>
      <c r="F43" s="210"/>
      <c r="G43" s="210"/>
      <c r="H43" s="210"/>
      <c r="I43" s="210"/>
      <c r="J43" s="210"/>
      <c r="K43" s="210"/>
      <c r="L43" s="210"/>
      <c r="M43" s="210"/>
      <c r="N43" s="210"/>
      <c r="O43" s="210"/>
      <c r="P43" s="210"/>
      <c r="Q43" s="210"/>
      <c r="R43" s="210"/>
      <c r="S43" s="210"/>
      <c r="T43" s="210"/>
    </row>
    <row r="44" spans="2:20" x14ac:dyDescent="0.25">
      <c r="B44" s="210"/>
      <c r="E44" s="210"/>
      <c r="F44" s="210"/>
      <c r="G44" s="210"/>
      <c r="H44" s="210"/>
      <c r="I44" s="210"/>
      <c r="J44" s="210"/>
      <c r="K44" s="210"/>
      <c r="L44" s="210"/>
      <c r="M44" s="210"/>
      <c r="N44" s="210"/>
      <c r="O44" s="210"/>
      <c r="P44" s="210"/>
      <c r="Q44" s="210"/>
      <c r="R44" s="210"/>
      <c r="S44" s="210"/>
      <c r="T44" s="210"/>
    </row>
    <row r="45" spans="2:20" x14ac:dyDescent="0.25">
      <c r="B45" s="210"/>
      <c r="E45" s="210"/>
      <c r="F45" s="210"/>
      <c r="G45" s="210"/>
      <c r="H45" s="210"/>
      <c r="I45" s="210"/>
      <c r="J45" s="210"/>
      <c r="K45" s="210"/>
      <c r="L45" s="210"/>
      <c r="M45" s="210"/>
      <c r="N45" s="210"/>
      <c r="O45" s="210"/>
      <c r="P45" s="210"/>
      <c r="Q45" s="210"/>
      <c r="R45" s="210"/>
      <c r="S45" s="210"/>
      <c r="T45" s="210"/>
    </row>
    <row r="46" spans="2:20" x14ac:dyDescent="0.25">
      <c r="B46" s="210"/>
      <c r="E46" s="210"/>
      <c r="F46" s="210"/>
      <c r="G46" s="210"/>
      <c r="H46" s="210"/>
      <c r="I46" s="210"/>
      <c r="J46" s="210"/>
      <c r="K46" s="210"/>
      <c r="L46" s="210"/>
      <c r="M46" s="210"/>
      <c r="N46" s="210"/>
      <c r="O46" s="210"/>
      <c r="P46" s="210"/>
      <c r="Q46" s="210"/>
      <c r="R46" s="210"/>
      <c r="S46" s="210"/>
      <c r="T46" s="210"/>
    </row>
    <row r="47" spans="2:20" x14ac:dyDescent="0.25">
      <c r="B47" s="210"/>
      <c r="E47" s="210"/>
      <c r="F47" s="210"/>
      <c r="G47" s="210"/>
      <c r="H47" s="210"/>
      <c r="I47" s="210"/>
      <c r="J47" s="210"/>
      <c r="K47" s="210"/>
      <c r="L47" s="210"/>
      <c r="M47" s="210"/>
      <c r="N47" s="210"/>
      <c r="O47" s="210"/>
      <c r="P47" s="210"/>
      <c r="Q47" s="210"/>
      <c r="R47" s="210"/>
      <c r="S47" s="210"/>
      <c r="T47" s="210"/>
    </row>
    <row r="48" spans="2:20" x14ac:dyDescent="0.25">
      <c r="B48" s="210"/>
      <c r="E48" s="210"/>
      <c r="F48" s="210"/>
      <c r="G48" s="210"/>
      <c r="H48" s="210"/>
      <c r="I48" s="210"/>
      <c r="J48" s="210"/>
      <c r="K48" s="210"/>
      <c r="L48" s="210"/>
      <c r="M48" s="210"/>
      <c r="N48" s="210"/>
      <c r="O48" s="210"/>
      <c r="P48" s="210"/>
      <c r="Q48" s="210"/>
      <c r="R48" s="210"/>
      <c r="S48" s="210"/>
      <c r="T48" s="210"/>
    </row>
    <row r="49" spans="2:20" x14ac:dyDescent="0.25">
      <c r="B49" s="210"/>
      <c r="E49" s="210"/>
      <c r="F49" s="210"/>
      <c r="G49" s="210"/>
      <c r="H49" s="210"/>
      <c r="I49" s="210"/>
      <c r="J49" s="210"/>
      <c r="K49" s="210"/>
      <c r="L49" s="210"/>
      <c r="M49" s="210"/>
      <c r="N49" s="210"/>
      <c r="O49" s="210"/>
      <c r="P49" s="210"/>
      <c r="Q49" s="210"/>
      <c r="R49" s="210"/>
      <c r="S49" s="210"/>
      <c r="T49" s="210"/>
    </row>
    <row r="50" spans="2:20" x14ac:dyDescent="0.25">
      <c r="B50" s="210"/>
      <c r="E50" s="210"/>
      <c r="F50" s="210"/>
      <c r="G50" s="210"/>
      <c r="H50" s="210"/>
      <c r="I50" s="210"/>
      <c r="J50" s="210"/>
      <c r="K50" s="210"/>
      <c r="L50" s="210"/>
      <c r="M50" s="210"/>
      <c r="N50" s="210"/>
      <c r="O50" s="210"/>
      <c r="P50" s="210"/>
      <c r="Q50" s="210"/>
      <c r="R50" s="210"/>
      <c r="S50" s="210"/>
      <c r="T50" s="210"/>
    </row>
    <row r="51" spans="2:20" x14ac:dyDescent="0.25">
      <c r="B51" s="210"/>
      <c r="E51" s="210"/>
      <c r="F51" s="210"/>
      <c r="G51" s="210"/>
      <c r="H51" s="210"/>
      <c r="I51" s="210"/>
      <c r="J51" s="210"/>
      <c r="K51" s="210"/>
      <c r="L51" s="210"/>
      <c r="M51" s="210"/>
      <c r="N51" s="210"/>
      <c r="O51" s="210"/>
      <c r="P51" s="210"/>
      <c r="Q51" s="210"/>
      <c r="R51" s="210"/>
      <c r="S51" s="210"/>
      <c r="T51" s="210"/>
    </row>
    <row r="52" spans="2:20" x14ac:dyDescent="0.25">
      <c r="B52" s="210"/>
      <c r="E52" s="210"/>
      <c r="F52" s="210"/>
      <c r="G52" s="210"/>
      <c r="H52" s="210"/>
      <c r="I52" s="210"/>
      <c r="J52" s="210"/>
      <c r="K52" s="210"/>
      <c r="L52" s="210"/>
      <c r="M52" s="210"/>
      <c r="N52" s="210"/>
      <c r="O52" s="210"/>
      <c r="P52" s="210"/>
      <c r="Q52" s="210"/>
      <c r="R52" s="210"/>
      <c r="S52" s="210"/>
      <c r="T52" s="210"/>
    </row>
    <row r="53" spans="2:20" x14ac:dyDescent="0.25">
      <c r="B53" s="210"/>
      <c r="E53" s="210"/>
      <c r="F53" s="210"/>
      <c r="G53" s="210"/>
      <c r="H53" s="210"/>
      <c r="I53" s="210"/>
      <c r="J53" s="210"/>
      <c r="K53" s="210"/>
      <c r="L53" s="210"/>
      <c r="M53" s="210"/>
      <c r="N53" s="210"/>
      <c r="O53" s="210"/>
      <c r="P53" s="210"/>
      <c r="Q53" s="210"/>
      <c r="R53" s="210"/>
      <c r="S53" s="210"/>
      <c r="T53" s="210"/>
    </row>
    <row r="54" spans="2:20" x14ac:dyDescent="0.25">
      <c r="B54" s="210"/>
      <c r="E54" s="210"/>
      <c r="F54" s="210"/>
      <c r="G54" s="210"/>
      <c r="H54" s="210"/>
      <c r="I54" s="210"/>
      <c r="J54" s="210"/>
      <c r="K54" s="210"/>
      <c r="L54" s="210"/>
      <c r="M54" s="210"/>
      <c r="N54" s="210"/>
      <c r="O54" s="210"/>
      <c r="P54" s="210"/>
      <c r="Q54" s="210"/>
      <c r="R54" s="210"/>
      <c r="S54" s="210"/>
      <c r="T54" s="210"/>
    </row>
    <row r="55" spans="2:20" x14ac:dyDescent="0.25">
      <c r="B55" s="210"/>
      <c r="E55" s="210"/>
      <c r="F55" s="210"/>
      <c r="G55" s="210"/>
      <c r="H55" s="210"/>
      <c r="I55" s="210"/>
      <c r="J55" s="210"/>
      <c r="K55" s="210"/>
      <c r="L55" s="210"/>
      <c r="M55" s="210"/>
      <c r="N55" s="210"/>
      <c r="O55" s="210"/>
      <c r="P55" s="210"/>
      <c r="Q55" s="210"/>
      <c r="R55" s="210"/>
      <c r="S55" s="210"/>
      <c r="T55" s="210"/>
    </row>
    <row r="56" spans="2:20" x14ac:dyDescent="0.25">
      <c r="B56" s="210"/>
      <c r="E56" s="210"/>
      <c r="F56" s="210"/>
      <c r="G56" s="210"/>
      <c r="H56" s="210"/>
      <c r="I56" s="210"/>
      <c r="J56" s="210"/>
      <c r="K56" s="210"/>
      <c r="L56" s="210"/>
      <c r="M56" s="210"/>
      <c r="N56" s="210"/>
      <c r="O56" s="210"/>
      <c r="P56" s="210"/>
      <c r="Q56" s="210"/>
      <c r="R56" s="210"/>
      <c r="S56" s="210"/>
      <c r="T56" s="210"/>
    </row>
    <row r="57" spans="2:20" x14ac:dyDescent="0.25">
      <c r="B57" s="210"/>
      <c r="E57" s="210"/>
      <c r="F57" s="210"/>
      <c r="G57" s="210"/>
      <c r="H57" s="210"/>
      <c r="I57" s="210"/>
      <c r="J57" s="210"/>
      <c r="K57" s="210"/>
      <c r="L57" s="210"/>
      <c r="M57" s="210"/>
      <c r="N57" s="210"/>
      <c r="O57" s="210"/>
      <c r="P57" s="210"/>
      <c r="Q57" s="210"/>
      <c r="R57" s="210"/>
      <c r="S57" s="210"/>
      <c r="T57" s="210"/>
    </row>
    <row r="58" spans="2:20" x14ac:dyDescent="0.25">
      <c r="B58" s="210"/>
      <c r="E58" s="210"/>
      <c r="F58" s="210"/>
      <c r="G58" s="210"/>
      <c r="H58" s="210"/>
      <c r="I58" s="210"/>
      <c r="J58" s="210"/>
      <c r="K58" s="210"/>
      <c r="L58" s="210"/>
      <c r="M58" s="210"/>
      <c r="N58" s="210"/>
      <c r="O58" s="210"/>
      <c r="P58" s="210"/>
      <c r="Q58" s="210"/>
      <c r="R58" s="210"/>
      <c r="S58" s="210"/>
      <c r="T58" s="210"/>
    </row>
    <row r="59" spans="2:20" x14ac:dyDescent="0.25">
      <c r="B59" s="210"/>
      <c r="E59" s="210"/>
      <c r="F59" s="210"/>
      <c r="G59" s="210"/>
      <c r="H59" s="210"/>
      <c r="I59" s="210"/>
      <c r="J59" s="210"/>
      <c r="K59" s="210"/>
      <c r="L59" s="210"/>
      <c r="M59" s="210"/>
      <c r="N59" s="210"/>
      <c r="O59" s="210"/>
      <c r="P59" s="210"/>
      <c r="Q59" s="210"/>
      <c r="R59" s="210"/>
      <c r="S59" s="210"/>
      <c r="T59" s="210"/>
    </row>
    <row r="60" spans="2:20" x14ac:dyDescent="0.25">
      <c r="B60" s="210"/>
      <c r="E60" s="210"/>
      <c r="F60" s="210"/>
      <c r="G60" s="210"/>
      <c r="H60" s="210"/>
      <c r="I60" s="210"/>
      <c r="J60" s="210"/>
      <c r="K60" s="210"/>
      <c r="L60" s="210"/>
      <c r="M60" s="210"/>
      <c r="N60" s="210"/>
      <c r="O60" s="210"/>
      <c r="P60" s="210"/>
      <c r="Q60" s="210"/>
      <c r="R60" s="210"/>
      <c r="S60" s="210"/>
      <c r="T60" s="210"/>
    </row>
    <row r="61" spans="2:20" x14ac:dyDescent="0.25">
      <c r="B61" s="210"/>
      <c r="E61" s="210"/>
      <c r="F61" s="210"/>
      <c r="G61" s="210"/>
      <c r="H61" s="210"/>
      <c r="I61" s="210"/>
      <c r="J61" s="210"/>
      <c r="K61" s="210"/>
      <c r="L61" s="210"/>
      <c r="M61" s="210"/>
      <c r="N61" s="210"/>
      <c r="O61" s="210"/>
      <c r="P61" s="210"/>
      <c r="Q61" s="210"/>
      <c r="R61" s="210"/>
      <c r="S61" s="210"/>
      <c r="T61" s="210"/>
    </row>
    <row r="62" spans="2:20" x14ac:dyDescent="0.25">
      <c r="B62" s="210"/>
      <c r="E62" s="210"/>
      <c r="F62" s="210"/>
      <c r="G62" s="210"/>
      <c r="H62" s="210"/>
      <c r="I62" s="210"/>
      <c r="J62" s="210"/>
      <c r="K62" s="210"/>
      <c r="L62" s="210"/>
      <c r="M62" s="210"/>
      <c r="N62" s="210"/>
      <c r="O62" s="210"/>
      <c r="P62" s="210"/>
      <c r="Q62" s="210"/>
      <c r="R62" s="210"/>
      <c r="S62" s="210"/>
      <c r="T62" s="210"/>
    </row>
    <row r="63" spans="2:20" x14ac:dyDescent="0.25">
      <c r="B63" s="210"/>
      <c r="E63" s="210"/>
      <c r="F63" s="210"/>
      <c r="G63" s="210"/>
      <c r="H63" s="210"/>
      <c r="I63" s="210"/>
      <c r="J63" s="210"/>
      <c r="K63" s="210"/>
      <c r="L63" s="210"/>
      <c r="M63" s="210"/>
      <c r="N63" s="210"/>
      <c r="O63" s="210"/>
      <c r="P63" s="210"/>
      <c r="Q63" s="210"/>
      <c r="R63" s="210"/>
      <c r="S63" s="210"/>
      <c r="T63" s="210"/>
    </row>
    <row r="64" spans="2:20" x14ac:dyDescent="0.25">
      <c r="B64" s="210"/>
      <c r="E64" s="210"/>
      <c r="F64" s="210"/>
      <c r="G64" s="210"/>
      <c r="H64" s="210"/>
      <c r="I64" s="210"/>
      <c r="J64" s="210"/>
      <c r="K64" s="210"/>
      <c r="L64" s="210"/>
      <c r="M64" s="210"/>
      <c r="N64" s="210"/>
      <c r="O64" s="210"/>
      <c r="P64" s="210"/>
      <c r="Q64" s="210"/>
      <c r="R64" s="210"/>
      <c r="S64" s="210"/>
      <c r="T64" s="210"/>
    </row>
    <row r="65" spans="2:20" x14ac:dyDescent="0.25">
      <c r="B65" s="210"/>
      <c r="E65" s="210"/>
      <c r="F65" s="210"/>
      <c r="G65" s="210"/>
      <c r="H65" s="210"/>
      <c r="I65" s="210"/>
      <c r="J65" s="210"/>
      <c r="K65" s="210"/>
      <c r="L65" s="210"/>
      <c r="M65" s="210"/>
      <c r="N65" s="210"/>
      <c r="O65" s="210"/>
      <c r="P65" s="210"/>
      <c r="Q65" s="210"/>
      <c r="R65" s="210"/>
      <c r="S65" s="210"/>
      <c r="T65" s="210"/>
    </row>
    <row r="66" spans="2:20" x14ac:dyDescent="0.25">
      <c r="B66" s="210"/>
      <c r="E66" s="210"/>
      <c r="F66" s="210"/>
      <c r="G66" s="210"/>
      <c r="H66" s="210"/>
      <c r="I66" s="210"/>
      <c r="J66" s="210"/>
      <c r="K66" s="210"/>
      <c r="L66" s="210"/>
      <c r="M66" s="210"/>
      <c r="N66" s="210"/>
      <c r="O66" s="210"/>
      <c r="P66" s="210"/>
      <c r="Q66" s="210"/>
      <c r="R66" s="210"/>
      <c r="S66" s="210"/>
      <c r="T66" s="210"/>
    </row>
    <row r="67" spans="2:20" x14ac:dyDescent="0.25">
      <c r="B67" s="210"/>
      <c r="E67" s="210"/>
      <c r="F67" s="210"/>
      <c r="G67" s="210"/>
      <c r="H67" s="210"/>
      <c r="I67" s="210"/>
      <c r="J67" s="210"/>
      <c r="K67" s="210"/>
      <c r="L67" s="210"/>
      <c r="M67" s="210"/>
      <c r="N67" s="210"/>
      <c r="O67" s="210"/>
      <c r="P67" s="210"/>
      <c r="Q67" s="210"/>
      <c r="R67" s="210"/>
      <c r="S67" s="210"/>
      <c r="T67" s="210"/>
    </row>
    <row r="68" spans="2:20" x14ac:dyDescent="0.25">
      <c r="B68" s="210"/>
      <c r="E68" s="210"/>
      <c r="F68" s="210"/>
      <c r="G68" s="210"/>
      <c r="H68" s="210"/>
      <c r="I68" s="210"/>
      <c r="J68" s="210"/>
      <c r="K68" s="210"/>
      <c r="L68" s="210"/>
      <c r="M68" s="210"/>
      <c r="N68" s="210"/>
      <c r="O68" s="210"/>
      <c r="P68" s="210"/>
      <c r="Q68" s="210"/>
      <c r="R68" s="210"/>
      <c r="S68" s="210"/>
      <c r="T68" s="210"/>
    </row>
    <row r="69" spans="2:20" x14ac:dyDescent="0.25">
      <c r="B69" s="210"/>
      <c r="E69" s="210"/>
      <c r="F69" s="210"/>
      <c r="G69" s="210"/>
      <c r="H69" s="210"/>
      <c r="I69" s="210"/>
      <c r="J69" s="210"/>
      <c r="K69" s="210"/>
      <c r="L69" s="210"/>
      <c r="M69" s="210"/>
      <c r="N69" s="210"/>
      <c r="O69" s="210"/>
      <c r="P69" s="210"/>
      <c r="Q69" s="210"/>
      <c r="R69" s="210"/>
      <c r="S69" s="210"/>
      <c r="T69" s="210"/>
    </row>
    <row r="70" spans="2:20" x14ac:dyDescent="0.25">
      <c r="B70" s="210"/>
      <c r="E70" s="210"/>
      <c r="F70" s="210"/>
      <c r="G70" s="210"/>
      <c r="H70" s="210"/>
      <c r="I70" s="210"/>
      <c r="J70" s="210"/>
      <c r="K70" s="210"/>
      <c r="L70" s="210"/>
      <c r="M70" s="210"/>
      <c r="N70" s="210"/>
      <c r="O70" s="210"/>
      <c r="P70" s="210"/>
      <c r="Q70" s="210"/>
      <c r="R70" s="210"/>
      <c r="S70" s="210"/>
      <c r="T70" s="210"/>
    </row>
    <row r="71" spans="2:20" x14ac:dyDescent="0.25">
      <c r="B71" s="210"/>
      <c r="E71" s="210"/>
      <c r="F71" s="210"/>
      <c r="G71" s="210"/>
      <c r="H71" s="210"/>
      <c r="I71" s="210"/>
      <c r="J71" s="210"/>
      <c r="K71" s="210"/>
      <c r="L71" s="210"/>
      <c r="M71" s="210"/>
      <c r="N71" s="210"/>
      <c r="O71" s="210"/>
      <c r="P71" s="210"/>
      <c r="Q71" s="210"/>
      <c r="R71" s="210"/>
      <c r="S71" s="210"/>
      <c r="T71" s="210"/>
    </row>
    <row r="72" spans="2:20" x14ac:dyDescent="0.25">
      <c r="B72" s="210"/>
      <c r="E72" s="210"/>
      <c r="F72" s="210"/>
      <c r="G72" s="210"/>
      <c r="H72" s="210"/>
      <c r="I72" s="210"/>
      <c r="J72" s="210"/>
      <c r="K72" s="210"/>
      <c r="L72" s="210"/>
      <c r="M72" s="210"/>
      <c r="N72" s="210"/>
      <c r="O72" s="210"/>
      <c r="P72" s="210"/>
      <c r="Q72" s="210"/>
      <c r="R72" s="210"/>
      <c r="S72" s="210"/>
      <c r="T72" s="210"/>
    </row>
    <row r="73" spans="2:20" x14ac:dyDescent="0.25">
      <c r="B73" s="210"/>
      <c r="E73" s="210"/>
      <c r="F73" s="210"/>
      <c r="G73" s="210"/>
      <c r="H73" s="210"/>
      <c r="I73" s="210"/>
      <c r="J73" s="210"/>
      <c r="K73" s="210"/>
      <c r="L73" s="210"/>
      <c r="M73" s="210"/>
      <c r="N73" s="210"/>
      <c r="O73" s="210"/>
      <c r="P73" s="210"/>
      <c r="Q73" s="210"/>
      <c r="R73" s="210"/>
      <c r="S73" s="210"/>
      <c r="T73" s="210"/>
    </row>
    <row r="74" spans="2:20" x14ac:dyDescent="0.25">
      <c r="B74" s="210"/>
      <c r="E74" s="210"/>
      <c r="F74" s="210"/>
      <c r="G74" s="210"/>
      <c r="H74" s="210"/>
      <c r="I74" s="210"/>
      <c r="J74" s="210"/>
      <c r="K74" s="210"/>
      <c r="L74" s="210"/>
      <c r="M74" s="210"/>
      <c r="N74" s="210"/>
      <c r="O74" s="210"/>
      <c r="P74" s="210"/>
      <c r="Q74" s="210"/>
      <c r="R74" s="210"/>
      <c r="S74" s="210"/>
      <c r="T74" s="210"/>
    </row>
    <row r="75" spans="2:20" x14ac:dyDescent="0.25">
      <c r="B75" s="210"/>
      <c r="E75" s="210"/>
      <c r="F75" s="210"/>
      <c r="G75" s="210"/>
      <c r="H75" s="210"/>
      <c r="I75" s="210"/>
      <c r="J75" s="210"/>
      <c r="K75" s="210"/>
      <c r="L75" s="210"/>
      <c r="M75" s="210"/>
      <c r="N75" s="210"/>
      <c r="O75" s="210"/>
      <c r="P75" s="210"/>
      <c r="Q75" s="210"/>
      <c r="R75" s="210"/>
      <c r="S75" s="210"/>
      <c r="T75" s="210"/>
    </row>
    <row r="76" spans="2:20" x14ac:dyDescent="0.25">
      <c r="B76" s="210"/>
      <c r="E76" s="210"/>
      <c r="F76" s="210"/>
      <c r="G76" s="210"/>
      <c r="H76" s="210"/>
      <c r="I76" s="210"/>
      <c r="J76" s="210"/>
      <c r="K76" s="210"/>
      <c r="L76" s="210"/>
      <c r="M76" s="210"/>
      <c r="N76" s="210"/>
      <c r="O76" s="210"/>
      <c r="P76" s="210"/>
      <c r="Q76" s="210"/>
      <c r="R76" s="210"/>
      <c r="S76" s="210"/>
      <c r="T76" s="210"/>
    </row>
    <row r="77" spans="2:20" x14ac:dyDescent="0.25">
      <c r="B77" s="210"/>
      <c r="E77" s="210"/>
      <c r="F77" s="210"/>
      <c r="G77" s="210"/>
      <c r="H77" s="210"/>
      <c r="I77" s="210"/>
      <c r="J77" s="210"/>
      <c r="K77" s="210"/>
      <c r="L77" s="210"/>
      <c r="M77" s="210"/>
      <c r="N77" s="210"/>
      <c r="O77" s="210"/>
      <c r="P77" s="210"/>
      <c r="Q77" s="210"/>
      <c r="R77" s="210"/>
      <c r="S77" s="210"/>
      <c r="T77" s="210"/>
    </row>
    <row r="78" spans="2:20" x14ac:dyDescent="0.25">
      <c r="B78" s="210"/>
      <c r="E78" s="210"/>
      <c r="F78" s="210"/>
      <c r="G78" s="210"/>
      <c r="H78" s="210"/>
      <c r="I78" s="210"/>
      <c r="J78" s="210"/>
      <c r="K78" s="210"/>
      <c r="L78" s="210"/>
      <c r="M78" s="210"/>
      <c r="N78" s="210"/>
      <c r="O78" s="210"/>
      <c r="P78" s="210"/>
      <c r="Q78" s="210"/>
      <c r="R78" s="210"/>
      <c r="S78" s="210"/>
      <c r="T78" s="210"/>
    </row>
    <row r="79" spans="2:20" x14ac:dyDescent="0.25">
      <c r="B79" s="210"/>
      <c r="E79" s="210"/>
      <c r="F79" s="210"/>
      <c r="G79" s="210"/>
      <c r="H79" s="210"/>
      <c r="I79" s="210"/>
      <c r="J79" s="210"/>
      <c r="K79" s="210"/>
      <c r="L79" s="210"/>
      <c r="M79" s="210"/>
      <c r="N79" s="210"/>
      <c r="O79" s="210"/>
      <c r="P79" s="210"/>
      <c r="Q79" s="210"/>
      <c r="R79" s="210"/>
      <c r="S79" s="210"/>
      <c r="T79" s="210"/>
    </row>
    <row r="80" spans="2:20" x14ac:dyDescent="0.25">
      <c r="B80" s="210"/>
      <c r="E80" s="210"/>
      <c r="F80" s="210"/>
      <c r="G80" s="210"/>
      <c r="H80" s="210"/>
      <c r="I80" s="210"/>
      <c r="J80" s="210"/>
      <c r="K80" s="210"/>
      <c r="L80" s="210"/>
      <c r="M80" s="210"/>
      <c r="N80" s="210"/>
      <c r="O80" s="210"/>
      <c r="P80" s="210"/>
      <c r="Q80" s="210"/>
      <c r="R80" s="210"/>
      <c r="S80" s="210"/>
      <c r="T80" s="210"/>
    </row>
    <row r="81" spans="2:20" x14ac:dyDescent="0.25">
      <c r="B81" s="210"/>
      <c r="E81" s="210"/>
      <c r="F81" s="210"/>
      <c r="G81" s="210"/>
      <c r="H81" s="210"/>
      <c r="I81" s="210"/>
      <c r="J81" s="210"/>
      <c r="K81" s="210"/>
      <c r="L81" s="210"/>
      <c r="M81" s="210"/>
      <c r="N81" s="210"/>
      <c r="O81" s="210"/>
      <c r="P81" s="210"/>
      <c r="Q81" s="210"/>
      <c r="R81" s="210"/>
      <c r="S81" s="210"/>
      <c r="T81" s="210"/>
    </row>
    <row r="82" spans="2:20" x14ac:dyDescent="0.25">
      <c r="B82" s="210"/>
      <c r="E82" s="210"/>
      <c r="F82" s="210"/>
      <c r="G82" s="210"/>
      <c r="H82" s="210"/>
      <c r="I82" s="210"/>
      <c r="J82" s="210"/>
      <c r="K82" s="210"/>
      <c r="L82" s="210"/>
      <c r="M82" s="210"/>
      <c r="N82" s="210"/>
      <c r="O82" s="210"/>
      <c r="P82" s="210"/>
      <c r="Q82" s="210"/>
      <c r="R82" s="210"/>
      <c r="S82" s="210"/>
      <c r="T82" s="210"/>
    </row>
    <row r="83" spans="2:20" x14ac:dyDescent="0.25">
      <c r="B83" s="210"/>
      <c r="E83" s="210"/>
      <c r="F83" s="210"/>
      <c r="G83" s="210"/>
      <c r="H83" s="210"/>
      <c r="I83" s="210"/>
      <c r="J83" s="210"/>
      <c r="K83" s="210"/>
      <c r="L83" s="210"/>
      <c r="M83" s="210"/>
      <c r="N83" s="210"/>
      <c r="O83" s="210"/>
      <c r="P83" s="210"/>
      <c r="Q83" s="210"/>
      <c r="R83" s="210"/>
      <c r="S83" s="210"/>
      <c r="T83" s="210"/>
    </row>
    <row r="84" spans="2:20" x14ac:dyDescent="0.25">
      <c r="B84" s="210"/>
      <c r="E84" s="210"/>
      <c r="F84" s="210"/>
      <c r="G84" s="210"/>
      <c r="H84" s="210"/>
      <c r="I84" s="210"/>
      <c r="J84" s="210"/>
      <c r="K84" s="210"/>
      <c r="L84" s="210"/>
      <c r="M84" s="210"/>
      <c r="N84" s="210"/>
      <c r="O84" s="210"/>
      <c r="P84" s="210"/>
      <c r="Q84" s="210"/>
      <c r="R84" s="210"/>
      <c r="S84" s="210"/>
      <c r="T84" s="210"/>
    </row>
    <row r="85" spans="2:20" x14ac:dyDescent="0.25">
      <c r="B85" s="210"/>
      <c r="E85" s="210"/>
      <c r="F85" s="210"/>
      <c r="G85" s="210"/>
      <c r="H85" s="210"/>
      <c r="I85" s="210"/>
      <c r="J85" s="210"/>
      <c r="K85" s="210"/>
      <c r="L85" s="210"/>
      <c r="M85" s="210"/>
      <c r="N85" s="210"/>
      <c r="O85" s="210"/>
      <c r="P85" s="210"/>
      <c r="Q85" s="210"/>
      <c r="R85" s="210"/>
      <c r="S85" s="210"/>
      <c r="T85" s="210"/>
    </row>
    <row r="86" spans="2:20" x14ac:dyDescent="0.25">
      <c r="B86" s="210"/>
      <c r="E86" s="210"/>
      <c r="F86" s="210"/>
      <c r="G86" s="210"/>
      <c r="H86" s="210"/>
      <c r="I86" s="210"/>
      <c r="J86" s="210"/>
      <c r="K86" s="210"/>
      <c r="L86" s="210"/>
      <c r="M86" s="210"/>
      <c r="N86" s="210"/>
      <c r="O86" s="210"/>
      <c r="P86" s="210"/>
      <c r="Q86" s="210"/>
      <c r="R86" s="210"/>
      <c r="S86" s="210"/>
      <c r="T86" s="210"/>
    </row>
    <row r="87" spans="2:20" x14ac:dyDescent="0.25">
      <c r="B87" s="210"/>
      <c r="E87" s="210"/>
      <c r="F87" s="210"/>
      <c r="G87" s="210"/>
      <c r="H87" s="210"/>
      <c r="I87" s="210"/>
      <c r="J87" s="210"/>
      <c r="K87" s="210"/>
      <c r="L87" s="210"/>
      <c r="M87" s="210"/>
      <c r="N87" s="210"/>
      <c r="O87" s="210"/>
      <c r="P87" s="210"/>
      <c r="Q87" s="210"/>
      <c r="R87" s="210"/>
      <c r="S87" s="210"/>
      <c r="T87" s="210"/>
    </row>
    <row r="88" spans="2:20" x14ac:dyDescent="0.25">
      <c r="B88" s="210"/>
      <c r="E88" s="210"/>
      <c r="F88" s="210"/>
      <c r="G88" s="210"/>
      <c r="H88" s="210"/>
      <c r="I88" s="210"/>
      <c r="J88" s="210"/>
      <c r="K88" s="210"/>
      <c r="L88" s="210"/>
      <c r="M88" s="210"/>
      <c r="N88" s="210"/>
      <c r="O88" s="210"/>
      <c r="P88" s="210"/>
      <c r="Q88" s="210"/>
      <c r="R88" s="210"/>
      <c r="S88" s="210"/>
      <c r="T88" s="210"/>
    </row>
    <row r="89" spans="2:20" x14ac:dyDescent="0.25">
      <c r="B89" s="210"/>
      <c r="E89" s="210"/>
      <c r="F89" s="210"/>
      <c r="G89" s="210"/>
      <c r="H89" s="210"/>
      <c r="I89" s="210"/>
      <c r="J89" s="210"/>
      <c r="K89" s="210"/>
      <c r="L89" s="210"/>
      <c r="M89" s="210"/>
      <c r="N89" s="210"/>
      <c r="O89" s="210"/>
      <c r="P89" s="210"/>
      <c r="Q89" s="210"/>
      <c r="R89" s="210"/>
      <c r="S89" s="210"/>
      <c r="T89" s="210"/>
    </row>
    <row r="90" spans="2:20" x14ac:dyDescent="0.25">
      <c r="B90" s="210"/>
      <c r="E90" s="210"/>
      <c r="F90" s="210"/>
      <c r="G90" s="210"/>
      <c r="H90" s="210"/>
      <c r="I90" s="210"/>
      <c r="J90" s="210"/>
      <c r="K90" s="210"/>
      <c r="L90" s="210"/>
      <c r="M90" s="210"/>
      <c r="N90" s="210"/>
      <c r="O90" s="210"/>
      <c r="P90" s="210"/>
      <c r="Q90" s="210"/>
      <c r="R90" s="210"/>
      <c r="S90" s="210"/>
      <c r="T90" s="210"/>
    </row>
    <row r="91" spans="2:20" x14ac:dyDescent="0.25">
      <c r="B91" s="210"/>
      <c r="E91" s="210"/>
      <c r="F91" s="210"/>
      <c r="G91" s="210"/>
      <c r="H91" s="210"/>
      <c r="I91" s="210"/>
      <c r="J91" s="210"/>
      <c r="K91" s="210"/>
      <c r="L91" s="210"/>
      <c r="M91" s="210"/>
      <c r="N91" s="210"/>
      <c r="O91" s="210"/>
      <c r="P91" s="210"/>
      <c r="Q91" s="210"/>
      <c r="R91" s="210"/>
      <c r="S91" s="210"/>
      <c r="T91" s="210"/>
    </row>
    <row r="92" spans="2:20" x14ac:dyDescent="0.25">
      <c r="B92" s="210"/>
      <c r="E92" s="210"/>
      <c r="F92" s="210"/>
      <c r="G92" s="210"/>
      <c r="H92" s="210"/>
      <c r="I92" s="210"/>
      <c r="J92" s="210"/>
      <c r="K92" s="210"/>
      <c r="L92" s="210"/>
      <c r="M92" s="210"/>
      <c r="N92" s="210"/>
      <c r="O92" s="210"/>
      <c r="P92" s="210"/>
      <c r="Q92" s="210"/>
      <c r="R92" s="210"/>
      <c r="S92" s="210"/>
      <c r="T92" s="210"/>
    </row>
    <row r="93" spans="2:20" x14ac:dyDescent="0.25">
      <c r="B93" s="210"/>
      <c r="E93" s="210"/>
      <c r="F93" s="210"/>
      <c r="G93" s="210"/>
      <c r="H93" s="210"/>
      <c r="I93" s="210"/>
      <c r="J93" s="210"/>
      <c r="K93" s="210"/>
      <c r="L93" s="210"/>
      <c r="M93" s="210"/>
      <c r="N93" s="210"/>
      <c r="O93" s="210"/>
      <c r="P93" s="210"/>
      <c r="Q93" s="210"/>
      <c r="R93" s="210"/>
      <c r="S93" s="210"/>
      <c r="T93" s="210"/>
    </row>
    <row r="94" spans="2:20" x14ac:dyDescent="0.25">
      <c r="B94" s="210"/>
      <c r="E94" s="210"/>
      <c r="F94" s="210"/>
      <c r="G94" s="210"/>
      <c r="H94" s="210"/>
      <c r="I94" s="210"/>
      <c r="J94" s="210"/>
      <c r="K94" s="210"/>
      <c r="L94" s="210"/>
      <c r="M94" s="210"/>
      <c r="N94" s="210"/>
      <c r="O94" s="210"/>
      <c r="P94" s="210"/>
      <c r="Q94" s="210"/>
      <c r="R94" s="210"/>
      <c r="S94" s="210"/>
      <c r="T94" s="210"/>
    </row>
    <row r="95" spans="2:20" x14ac:dyDescent="0.25">
      <c r="B95" s="210"/>
      <c r="E95" s="210"/>
      <c r="F95" s="210"/>
      <c r="G95" s="210"/>
      <c r="H95" s="210"/>
      <c r="I95" s="210"/>
      <c r="J95" s="210"/>
      <c r="K95" s="210"/>
      <c r="L95" s="210"/>
      <c r="M95" s="210"/>
      <c r="N95" s="210"/>
      <c r="O95" s="210"/>
      <c r="P95" s="210"/>
      <c r="Q95" s="210"/>
      <c r="R95" s="210"/>
      <c r="S95" s="210"/>
      <c r="T95" s="210"/>
    </row>
    <row r="96" spans="2:20" x14ac:dyDescent="0.25">
      <c r="B96" s="210"/>
      <c r="E96" s="210"/>
      <c r="F96" s="210"/>
      <c r="G96" s="210"/>
      <c r="H96" s="210"/>
      <c r="I96" s="210"/>
      <c r="J96" s="210"/>
      <c r="K96" s="210"/>
      <c r="L96" s="210"/>
      <c r="M96" s="210"/>
      <c r="N96" s="210"/>
      <c r="O96" s="210"/>
      <c r="P96" s="210"/>
      <c r="Q96" s="210"/>
      <c r="R96" s="210"/>
      <c r="S96" s="210"/>
      <c r="T96" s="210"/>
    </row>
    <row r="97" spans="2:20" x14ac:dyDescent="0.25">
      <c r="B97" s="210"/>
      <c r="E97" s="210"/>
      <c r="F97" s="210"/>
      <c r="G97" s="210"/>
      <c r="H97" s="210"/>
      <c r="I97" s="210"/>
      <c r="J97" s="210"/>
      <c r="K97" s="210"/>
      <c r="L97" s="210"/>
      <c r="M97" s="210"/>
      <c r="N97" s="210"/>
      <c r="O97" s="210"/>
      <c r="P97" s="210"/>
      <c r="Q97" s="210"/>
      <c r="R97" s="210"/>
      <c r="S97" s="210"/>
      <c r="T97" s="210"/>
    </row>
    <row r="98" spans="2:20" x14ac:dyDescent="0.25">
      <c r="B98" s="210"/>
      <c r="E98" s="210"/>
      <c r="F98" s="210"/>
      <c r="G98" s="210"/>
      <c r="H98" s="210"/>
      <c r="I98" s="210"/>
      <c r="J98" s="210"/>
      <c r="K98" s="210"/>
      <c r="L98" s="210"/>
      <c r="M98" s="210"/>
      <c r="N98" s="210"/>
      <c r="O98" s="210"/>
      <c r="P98" s="210"/>
      <c r="Q98" s="210"/>
      <c r="R98" s="210"/>
      <c r="S98" s="210"/>
      <c r="T98" s="210"/>
    </row>
  </sheetData>
  <mergeCells count="42">
    <mergeCell ref="A3:C6"/>
    <mergeCell ref="D3:D4"/>
    <mergeCell ref="E3:P4"/>
    <mergeCell ref="R3:T3"/>
    <mergeCell ref="R4:T4"/>
    <mergeCell ref="D5:D6"/>
    <mergeCell ref="E5:P6"/>
    <mergeCell ref="R5:T5"/>
    <mergeCell ref="R6:T6"/>
    <mergeCell ref="Q11:T11"/>
    <mergeCell ref="M8:O8"/>
    <mergeCell ref="P8:Q8"/>
    <mergeCell ref="P9:Q9"/>
    <mergeCell ref="A10:N10"/>
    <mergeCell ref="A11:A12"/>
    <mergeCell ref="B11:B12"/>
    <mergeCell ref="C11:C12"/>
    <mergeCell ref="D11:D12"/>
    <mergeCell ref="E11:E12"/>
    <mergeCell ref="F11:F12"/>
    <mergeCell ref="G11:J11"/>
    <mergeCell ref="K11:K12"/>
    <mergeCell ref="L11:L12"/>
    <mergeCell ref="M11:N11"/>
    <mergeCell ref="O11:P11"/>
    <mergeCell ref="A28:T28"/>
    <mergeCell ref="A17:T17"/>
    <mergeCell ref="A18:T18"/>
    <mergeCell ref="A19:T19"/>
    <mergeCell ref="A20:O20"/>
    <mergeCell ref="A21:T21"/>
    <mergeCell ref="A22:T22"/>
    <mergeCell ref="A23:T23"/>
    <mergeCell ref="A24:T24"/>
    <mergeCell ref="A25:T25"/>
    <mergeCell ref="A26:T26"/>
    <mergeCell ref="A27:T27"/>
    <mergeCell ref="A30:D30"/>
    <mergeCell ref="F30:K30"/>
    <mergeCell ref="L30:P30"/>
    <mergeCell ref="Q30:T30"/>
    <mergeCell ref="A31:D31"/>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1"/>
  <sheetViews>
    <sheetView topLeftCell="A4" zoomScale="60" zoomScaleNormal="60" workbookViewId="0">
      <selection activeCell="D10" sqref="D10:D16"/>
    </sheetView>
  </sheetViews>
  <sheetFormatPr baseColWidth="10" defaultColWidth="11.42578125" defaultRowHeight="12.75" x14ac:dyDescent="0.2"/>
  <cols>
    <col min="1" max="1" width="33.28515625" style="40" customWidth="1"/>
    <col min="2" max="2" width="22.5703125" style="40" customWidth="1"/>
    <col min="3" max="3" width="31.5703125" style="40" customWidth="1"/>
    <col min="4" max="4" width="29.85546875" style="46" customWidth="1"/>
    <col min="5" max="5" width="29.85546875" style="40" customWidth="1"/>
    <col min="6" max="6" width="23.14062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29.710937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5" width="21.7109375" style="40" customWidth="1"/>
    <col min="26" max="26" width="31.85546875" style="40" customWidth="1"/>
    <col min="27" max="27" width="28.7109375" style="40" customWidth="1"/>
    <col min="28" max="28" width="27.7109375" style="40" customWidth="1"/>
    <col min="29" max="29" width="32.28515625" style="40" customWidth="1"/>
    <col min="30" max="30" width="29.140625" style="40" customWidth="1"/>
    <col min="31" max="31" width="31.85546875" style="40" customWidth="1"/>
    <col min="32" max="16384" width="11.42578125" style="40"/>
  </cols>
  <sheetData>
    <row r="1" spans="1:37" s="58" customFormat="1" ht="21.75" customHeight="1" x14ac:dyDescent="0.25">
      <c r="A1" s="477"/>
      <c r="B1" s="479" t="s">
        <v>83</v>
      </c>
      <c r="C1" s="480"/>
      <c r="D1" s="480"/>
      <c r="E1" s="481"/>
      <c r="F1" s="479" t="s">
        <v>85</v>
      </c>
      <c r="G1" s="480"/>
      <c r="H1" s="480"/>
      <c r="I1" s="480"/>
      <c r="J1" s="480"/>
      <c r="K1" s="480"/>
      <c r="L1" s="480"/>
      <c r="M1" s="480"/>
      <c r="N1" s="480"/>
      <c r="O1" s="480"/>
      <c r="P1" s="480"/>
      <c r="Q1" s="480"/>
      <c r="R1" s="480"/>
      <c r="S1" s="480"/>
      <c r="T1" s="480"/>
      <c r="U1" s="480"/>
      <c r="V1" s="480"/>
      <c r="W1" s="480"/>
      <c r="X1" s="480"/>
      <c r="Y1" s="480"/>
      <c r="Z1" s="480"/>
      <c r="AA1" s="480"/>
      <c r="AB1" s="481"/>
      <c r="AC1" s="78" t="s">
        <v>86</v>
      </c>
      <c r="AD1" s="381" t="s">
        <v>96</v>
      </c>
      <c r="AE1" s="383"/>
      <c r="AI1" s="58" t="s">
        <v>61</v>
      </c>
      <c r="AJ1" s="58" t="s">
        <v>9</v>
      </c>
      <c r="AK1" s="58" t="s">
        <v>8</v>
      </c>
    </row>
    <row r="2" spans="1:37" s="58" customFormat="1" ht="21.75" customHeight="1" x14ac:dyDescent="0.25">
      <c r="A2" s="478"/>
      <c r="B2" s="482"/>
      <c r="C2" s="483"/>
      <c r="D2" s="483"/>
      <c r="E2" s="484"/>
      <c r="F2" s="482"/>
      <c r="G2" s="483"/>
      <c r="H2" s="483"/>
      <c r="I2" s="483"/>
      <c r="J2" s="483"/>
      <c r="K2" s="483"/>
      <c r="L2" s="483"/>
      <c r="M2" s="483"/>
      <c r="N2" s="483"/>
      <c r="O2" s="483"/>
      <c r="P2" s="483"/>
      <c r="Q2" s="483"/>
      <c r="R2" s="483"/>
      <c r="S2" s="483"/>
      <c r="T2" s="483"/>
      <c r="U2" s="483"/>
      <c r="V2" s="483"/>
      <c r="W2" s="483"/>
      <c r="X2" s="483"/>
      <c r="Y2" s="483"/>
      <c r="Z2" s="483"/>
      <c r="AA2" s="483"/>
      <c r="AB2" s="484"/>
      <c r="AC2" s="59" t="s">
        <v>88</v>
      </c>
      <c r="AD2" s="485" t="s">
        <v>97</v>
      </c>
      <c r="AE2" s="486"/>
      <c r="AH2" s="58" t="s">
        <v>11</v>
      </c>
      <c r="AI2" s="58" t="s">
        <v>63</v>
      </c>
      <c r="AJ2" s="58" t="s">
        <v>62</v>
      </c>
      <c r="AK2" s="58" t="s">
        <v>13</v>
      </c>
    </row>
    <row r="3" spans="1:37" s="58" customFormat="1" ht="21.75" customHeight="1" x14ac:dyDescent="0.25">
      <c r="A3" s="478"/>
      <c r="B3" s="479" t="s">
        <v>84</v>
      </c>
      <c r="C3" s="480"/>
      <c r="D3" s="480"/>
      <c r="E3" s="481"/>
      <c r="F3" s="479" t="s">
        <v>92</v>
      </c>
      <c r="G3" s="480"/>
      <c r="H3" s="480"/>
      <c r="I3" s="480"/>
      <c r="J3" s="480"/>
      <c r="K3" s="480"/>
      <c r="L3" s="480"/>
      <c r="M3" s="480"/>
      <c r="N3" s="480"/>
      <c r="O3" s="480"/>
      <c r="P3" s="480"/>
      <c r="Q3" s="480"/>
      <c r="R3" s="480"/>
      <c r="S3" s="480"/>
      <c r="T3" s="480"/>
      <c r="U3" s="480"/>
      <c r="V3" s="480"/>
      <c r="W3" s="480"/>
      <c r="X3" s="480"/>
      <c r="Y3" s="480"/>
      <c r="Z3" s="480"/>
      <c r="AA3" s="480"/>
      <c r="AB3" s="481"/>
      <c r="AC3" s="78" t="s">
        <v>87</v>
      </c>
      <c r="AD3" s="381"/>
      <c r="AE3" s="383"/>
      <c r="AH3" s="58" t="s">
        <v>12</v>
      </c>
      <c r="AI3" s="58" t="s">
        <v>65</v>
      </c>
      <c r="AJ3" s="58" t="s">
        <v>64</v>
      </c>
      <c r="AK3" s="58" t="s">
        <v>14</v>
      </c>
    </row>
    <row r="4" spans="1:37" s="58" customFormat="1" ht="21.75" customHeight="1" x14ac:dyDescent="0.25">
      <c r="A4" s="478"/>
      <c r="B4" s="482"/>
      <c r="C4" s="483"/>
      <c r="D4" s="483"/>
      <c r="E4" s="484"/>
      <c r="F4" s="482"/>
      <c r="G4" s="483"/>
      <c r="H4" s="483"/>
      <c r="I4" s="483"/>
      <c r="J4" s="483"/>
      <c r="K4" s="483"/>
      <c r="L4" s="483"/>
      <c r="M4" s="483"/>
      <c r="N4" s="483"/>
      <c r="O4" s="483"/>
      <c r="P4" s="483"/>
      <c r="Q4" s="483"/>
      <c r="R4" s="483"/>
      <c r="S4" s="483"/>
      <c r="T4" s="483"/>
      <c r="U4" s="483"/>
      <c r="V4" s="483"/>
      <c r="W4" s="483"/>
      <c r="X4" s="483"/>
      <c r="Y4" s="483"/>
      <c r="Z4" s="483"/>
      <c r="AA4" s="483"/>
      <c r="AB4" s="484"/>
      <c r="AC4" s="78" t="s">
        <v>89</v>
      </c>
      <c r="AD4" s="487">
        <v>43465</v>
      </c>
      <c r="AE4" s="383"/>
      <c r="AI4" s="58" t="s">
        <v>67</v>
      </c>
      <c r="AJ4" s="58" t="s">
        <v>66</v>
      </c>
      <c r="AK4" s="58" t="s">
        <v>15</v>
      </c>
    </row>
    <row r="5" spans="1:37" ht="24.75" customHeight="1" x14ac:dyDescent="0.2">
      <c r="A5" s="468" t="s">
        <v>72</v>
      </c>
      <c r="B5" s="468"/>
      <c r="C5" s="526" t="s">
        <v>627</v>
      </c>
      <c r="D5" s="526"/>
      <c r="E5" s="526"/>
      <c r="F5" s="526"/>
      <c r="G5" s="471"/>
      <c r="H5" s="472"/>
      <c r="I5" s="472"/>
      <c r="J5" s="472"/>
      <c r="K5" s="472"/>
      <c r="L5" s="472"/>
      <c r="M5" s="57" t="s">
        <v>79</v>
      </c>
      <c r="N5" s="466" t="s">
        <v>75</v>
      </c>
      <c r="O5" s="466"/>
      <c r="P5" s="466"/>
      <c r="Q5" s="466"/>
      <c r="R5" s="466"/>
      <c r="S5" s="62"/>
      <c r="T5" s="62"/>
      <c r="U5" s="77" t="s">
        <v>98</v>
      </c>
      <c r="V5" s="473" t="s">
        <v>90</v>
      </c>
      <c r="W5" s="474"/>
      <c r="X5" s="56"/>
      <c r="Y5" s="74" t="s">
        <v>76</v>
      </c>
      <c r="Z5" s="56"/>
      <c r="AA5" s="74" t="s">
        <v>77</v>
      </c>
      <c r="AB5" s="211" t="s">
        <v>98</v>
      </c>
      <c r="AC5" s="73" t="s">
        <v>78</v>
      </c>
      <c r="AD5" s="475"/>
      <c r="AE5" s="476"/>
      <c r="AI5" s="40" t="s">
        <v>70</v>
      </c>
      <c r="AJ5" s="58" t="s">
        <v>68</v>
      </c>
    </row>
    <row r="6" spans="1:37" x14ac:dyDescent="0.2">
      <c r="A6" s="446" t="s">
        <v>52</v>
      </c>
      <c r="B6" s="446"/>
      <c r="C6" s="446"/>
      <c r="D6" s="446"/>
      <c r="E6" s="446"/>
      <c r="F6" s="446"/>
      <c r="G6" s="447" t="s">
        <v>21</v>
      </c>
      <c r="H6" s="448"/>
      <c r="I6" s="448"/>
      <c r="J6" s="448"/>
      <c r="K6" s="448"/>
      <c r="L6" s="448"/>
      <c r="M6" s="448"/>
      <c r="N6" s="448"/>
      <c r="O6" s="448"/>
      <c r="P6" s="448"/>
      <c r="Q6" s="448"/>
      <c r="R6" s="448"/>
      <c r="S6" s="448"/>
      <c r="T6" s="448"/>
      <c r="U6" s="448"/>
      <c r="V6" s="448"/>
      <c r="W6" s="448"/>
      <c r="X6" s="448"/>
      <c r="Y6" s="448"/>
      <c r="Z6" s="448"/>
      <c r="AA6" s="449"/>
      <c r="AB6" s="450" t="s">
        <v>27</v>
      </c>
      <c r="AC6" s="453" t="s">
        <v>38</v>
      </c>
      <c r="AD6" s="454"/>
      <c r="AE6" s="455"/>
      <c r="AJ6" s="58" t="s">
        <v>69</v>
      </c>
    </row>
    <row r="7" spans="1:37" s="47" customFormat="1" ht="14.25" customHeight="1" x14ac:dyDescent="0.2">
      <c r="A7" s="462" t="s">
        <v>58</v>
      </c>
      <c r="B7" s="463" t="s">
        <v>60</v>
      </c>
      <c r="C7" s="462" t="s">
        <v>40</v>
      </c>
      <c r="D7" s="462" t="s">
        <v>61</v>
      </c>
      <c r="E7" s="462" t="s">
        <v>41</v>
      </c>
      <c r="F7" s="466" t="s">
        <v>42</v>
      </c>
      <c r="G7" s="430" t="s">
        <v>74</v>
      </c>
      <c r="H7" s="430"/>
      <c r="I7" s="430"/>
      <c r="J7" s="430"/>
      <c r="K7" s="430"/>
      <c r="L7" s="431" t="s">
        <v>25</v>
      </c>
      <c r="M7" s="434" t="s">
        <v>24</v>
      </c>
      <c r="N7" s="434"/>
      <c r="O7" s="434"/>
      <c r="P7" s="434"/>
      <c r="Q7" s="434"/>
      <c r="R7" s="434"/>
      <c r="S7" s="434"/>
      <c r="T7" s="434"/>
      <c r="U7" s="434"/>
      <c r="V7" s="434"/>
      <c r="W7" s="434"/>
      <c r="X7" s="434"/>
      <c r="Y7" s="434"/>
      <c r="Z7" s="434"/>
      <c r="AA7" s="434"/>
      <c r="AB7" s="451"/>
      <c r="AC7" s="456"/>
      <c r="AD7" s="457"/>
      <c r="AE7" s="458"/>
    </row>
    <row r="8" spans="1:37" s="47" customFormat="1" ht="20.25" customHeight="1" x14ac:dyDescent="0.2">
      <c r="A8" s="462"/>
      <c r="B8" s="464"/>
      <c r="C8" s="462"/>
      <c r="D8" s="462"/>
      <c r="E8" s="462"/>
      <c r="F8" s="466"/>
      <c r="G8" s="435" t="s">
        <v>43</v>
      </c>
      <c r="H8" s="435"/>
      <c r="I8" s="435"/>
      <c r="J8" s="435"/>
      <c r="K8" s="435"/>
      <c r="L8" s="432"/>
      <c r="M8" s="436" t="s">
        <v>54</v>
      </c>
      <c r="N8" s="436" t="s">
        <v>23</v>
      </c>
      <c r="O8" s="66"/>
      <c r="P8" s="67"/>
      <c r="Q8" s="67"/>
      <c r="R8" s="438" t="s">
        <v>45</v>
      </c>
      <c r="S8" s="48"/>
      <c r="T8" s="48"/>
      <c r="U8" s="440" t="s">
        <v>44</v>
      </c>
      <c r="V8" s="441"/>
      <c r="W8" s="442"/>
      <c r="X8" s="443" t="s">
        <v>59</v>
      </c>
      <c r="Y8" s="445" t="s">
        <v>49</v>
      </c>
      <c r="Z8" s="445"/>
      <c r="AA8" s="445"/>
      <c r="AB8" s="451"/>
      <c r="AC8" s="459"/>
      <c r="AD8" s="460"/>
      <c r="AE8" s="461"/>
    </row>
    <row r="9" spans="1:37" s="47" customFormat="1" ht="47.25" customHeight="1" x14ac:dyDescent="0.2">
      <c r="A9" s="463"/>
      <c r="B9" s="465"/>
      <c r="C9" s="463"/>
      <c r="D9" s="463"/>
      <c r="E9" s="463"/>
      <c r="F9" s="467"/>
      <c r="G9" s="69" t="s">
        <v>8</v>
      </c>
      <c r="H9" s="70" t="s">
        <v>80</v>
      </c>
      <c r="I9" s="69" t="s">
        <v>9</v>
      </c>
      <c r="J9" s="70" t="s">
        <v>81</v>
      </c>
      <c r="K9" s="83" t="s">
        <v>10</v>
      </c>
      <c r="L9" s="433"/>
      <c r="M9" s="437"/>
      <c r="N9" s="437"/>
      <c r="O9" s="68"/>
      <c r="P9" s="68"/>
      <c r="Q9" s="68"/>
      <c r="R9" s="439"/>
      <c r="S9" s="49"/>
      <c r="T9" s="49"/>
      <c r="U9" s="71" t="s">
        <v>8</v>
      </c>
      <c r="V9" s="72" t="s">
        <v>9</v>
      </c>
      <c r="W9" s="71" t="s">
        <v>10</v>
      </c>
      <c r="X9" s="444"/>
      <c r="Y9" s="64" t="s">
        <v>93</v>
      </c>
      <c r="Z9" s="84" t="s">
        <v>47</v>
      </c>
      <c r="AA9" s="84" t="s">
        <v>48</v>
      </c>
      <c r="AB9" s="452"/>
      <c r="AC9" s="65" t="s">
        <v>47</v>
      </c>
      <c r="AD9" s="65" t="s">
        <v>50</v>
      </c>
      <c r="AE9" s="75" t="s">
        <v>51</v>
      </c>
    </row>
    <row r="10" spans="1:37" s="214" customFormat="1" ht="102" customHeight="1" x14ac:dyDescent="0.2">
      <c r="A10" s="1140" t="s">
        <v>628</v>
      </c>
      <c r="B10" s="1142" t="s">
        <v>629</v>
      </c>
      <c r="C10" s="679" t="s">
        <v>630</v>
      </c>
      <c r="D10" s="1145" t="s">
        <v>67</v>
      </c>
      <c r="E10" s="679" t="s">
        <v>631</v>
      </c>
      <c r="F10" s="679" t="s">
        <v>632</v>
      </c>
      <c r="G10" s="601" t="s">
        <v>15</v>
      </c>
      <c r="H10" s="579" t="str">
        <f>IF(G10="(1) RARA VEZ","1", IF(G10="(2) IMPROBABLE","2",IF(G10="(3) POSIBLE","3",IF(G10="(4) PROBABLE","4",IF(G10="(5) CASI SEGURO","5","")))))</f>
        <v>3</v>
      </c>
      <c r="I10" s="582" t="s">
        <v>66</v>
      </c>
      <c r="J10" s="1139" t="str">
        <f>IF(I10="(1) INSIGNIFICANTE","1",IF(I10="(2) MENOR","2",IF(I10="(3) MODERADO","3",IF(I10="(4) MAYOR","4",IF(I10="(5) CATASTRÓFICO","5","")))))</f>
        <v>3</v>
      </c>
      <c r="K10" s="532">
        <f>+H10*J10</f>
        <v>9</v>
      </c>
      <c r="L10" s="735" t="s">
        <v>633</v>
      </c>
      <c r="M10" s="212" t="s">
        <v>6</v>
      </c>
      <c r="N10" s="213" t="s">
        <v>12</v>
      </c>
      <c r="O10" s="76" t="str">
        <f>IF(N10="SÍ",15,"0")</f>
        <v>0</v>
      </c>
      <c r="P10" s="402">
        <f>SUM(O10:O16)</f>
        <v>40</v>
      </c>
      <c r="Q10" s="404">
        <f>IF(AND(P10&gt;=0,P10&lt;=50),0,IF(AND(P10&gt;50,P10&lt;=75),1,IF(AND(P10&gt;75,P10&lt;=100),2,"REVISAR")))</f>
        <v>0</v>
      </c>
      <c r="R10" s="406" t="s">
        <v>9</v>
      </c>
      <c r="S10" s="404">
        <f>IF(R10="PROBABILIDAD",H10-Q10,J10-Q10)</f>
        <v>3</v>
      </c>
      <c r="T10" s="408">
        <f>IF($S10&lt;=0,1,$S10)</f>
        <v>3</v>
      </c>
      <c r="U10" s="576" t="str">
        <f>IF(AND($R10="PROBABILIDAD",$T10=1),$AK$2,IF(AND(R10="PROBABILIDAD",$T10=2),$AK$3,IF(AND($R10="PROBABILIDAD",$T10=3),$AK$4,IF(AND($R10="PROBABILIDAD",$T10=4),#REF!,IF(AND($R10="PROBABILIDAD",$T10=5),#REF!,$G10)))))</f>
        <v>(3) POSIBLE</v>
      </c>
      <c r="V10" s="556" t="str">
        <f>IF(AND($R10="IMPACTO",$T10=1),$AJ$2,IF(AND(R10="IMPACTO",$T10=2),$AJ$3,IF(AND($R10="IMPACTO",$T10=3),$AJ$4,IF(AND($R10="IMPACTO",$T10=4),$AJ$5,IF(AND($R10="IMPACTO",$T10=5),$AJ$6,I10)))))</f>
        <v>(3) MODERADO</v>
      </c>
      <c r="W10" s="532">
        <f>IF(R10="PROBABILIDAD",T10*J10,T10*H10)</f>
        <v>9</v>
      </c>
      <c r="X10" s="653" t="s">
        <v>634</v>
      </c>
      <c r="Y10" s="1138">
        <v>43830</v>
      </c>
      <c r="Z10" s="653" t="s">
        <v>635</v>
      </c>
      <c r="AA10" s="653" t="s">
        <v>636</v>
      </c>
      <c r="AB10" s="1135">
        <v>43646</v>
      </c>
      <c r="AC10" s="653" t="s">
        <v>637</v>
      </c>
      <c r="AD10" s="653" t="s">
        <v>638</v>
      </c>
      <c r="AE10" s="694" t="s">
        <v>639</v>
      </c>
    </row>
    <row r="11" spans="1:37" s="214" customFormat="1" ht="102" customHeight="1" x14ac:dyDescent="0.2">
      <c r="A11" s="1140"/>
      <c r="B11" s="1143"/>
      <c r="C11" s="727"/>
      <c r="D11" s="1146"/>
      <c r="E11" s="679"/>
      <c r="F11" s="727"/>
      <c r="G11" s="601"/>
      <c r="H11" s="580"/>
      <c r="I11" s="582"/>
      <c r="J11" s="1139"/>
      <c r="K11" s="532"/>
      <c r="L11" s="736"/>
      <c r="M11" s="215" t="s">
        <v>7</v>
      </c>
      <c r="N11" s="213" t="s">
        <v>11</v>
      </c>
      <c r="O11" s="42">
        <f>IF(N11="SÍ",5,"0")</f>
        <v>5</v>
      </c>
      <c r="P11" s="403"/>
      <c r="Q11" s="405"/>
      <c r="R11" s="407"/>
      <c r="S11" s="405"/>
      <c r="T11" s="409"/>
      <c r="U11" s="577"/>
      <c r="V11" s="557"/>
      <c r="W11" s="532"/>
      <c r="X11" s="721"/>
      <c r="Y11" s="654"/>
      <c r="Z11" s="654"/>
      <c r="AA11" s="654"/>
      <c r="AB11" s="566"/>
      <c r="AC11" s="654"/>
      <c r="AD11" s="654"/>
      <c r="AE11" s="695"/>
    </row>
    <row r="12" spans="1:37" s="214" customFormat="1" ht="102" customHeight="1" x14ac:dyDescent="0.2">
      <c r="A12" s="1140"/>
      <c r="B12" s="1143"/>
      <c r="C12" s="727"/>
      <c r="D12" s="1146"/>
      <c r="E12" s="679"/>
      <c r="F12" s="727"/>
      <c r="G12" s="601"/>
      <c r="H12" s="580"/>
      <c r="I12" s="582"/>
      <c r="J12" s="1139"/>
      <c r="K12" s="1136"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736"/>
      <c r="M12" s="216" t="s">
        <v>3</v>
      </c>
      <c r="N12" s="213" t="s">
        <v>12</v>
      </c>
      <c r="O12" s="42" t="str">
        <f>IF(N12="SÍ",15,"0")</f>
        <v>0</v>
      </c>
      <c r="P12" s="403"/>
      <c r="Q12" s="405"/>
      <c r="R12" s="407"/>
      <c r="S12" s="405"/>
      <c r="T12" s="409"/>
      <c r="U12" s="577"/>
      <c r="V12" s="557"/>
      <c r="W12" s="1136"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ALTA</v>
      </c>
      <c r="X12" s="721"/>
      <c r="Y12" s="654"/>
      <c r="Z12" s="654"/>
      <c r="AA12" s="654"/>
      <c r="AB12" s="566"/>
      <c r="AC12" s="654"/>
      <c r="AD12" s="654"/>
      <c r="AE12" s="695"/>
    </row>
    <row r="13" spans="1:37" s="214" customFormat="1" ht="102" customHeight="1" x14ac:dyDescent="0.2">
      <c r="A13" s="1140"/>
      <c r="B13" s="1143"/>
      <c r="C13" s="727"/>
      <c r="D13" s="1146"/>
      <c r="E13" s="679"/>
      <c r="F13" s="727"/>
      <c r="G13" s="601"/>
      <c r="H13" s="580"/>
      <c r="I13" s="582"/>
      <c r="J13" s="1139"/>
      <c r="K13" s="1136"/>
      <c r="L13" s="736"/>
      <c r="M13" s="216" t="s">
        <v>4</v>
      </c>
      <c r="N13" s="213" t="s">
        <v>11</v>
      </c>
      <c r="O13" s="42">
        <f>IF(N13="SÍ",10,"0")</f>
        <v>10</v>
      </c>
      <c r="P13" s="403"/>
      <c r="Q13" s="405"/>
      <c r="R13" s="407"/>
      <c r="S13" s="405"/>
      <c r="T13" s="409"/>
      <c r="U13" s="577"/>
      <c r="V13" s="557"/>
      <c r="W13" s="1136"/>
      <c r="X13" s="721"/>
      <c r="Y13" s="654"/>
      <c r="Z13" s="654"/>
      <c r="AA13" s="654"/>
      <c r="AB13" s="566"/>
      <c r="AC13" s="654"/>
      <c r="AD13" s="654"/>
      <c r="AE13" s="695"/>
    </row>
    <row r="14" spans="1:37" s="214" customFormat="1" ht="102" customHeight="1" x14ac:dyDescent="0.2">
      <c r="A14" s="1140"/>
      <c r="B14" s="1143"/>
      <c r="C14" s="727"/>
      <c r="D14" s="1146"/>
      <c r="E14" s="679"/>
      <c r="F14" s="727"/>
      <c r="G14" s="601"/>
      <c r="H14" s="580"/>
      <c r="I14" s="582"/>
      <c r="J14" s="1139"/>
      <c r="K14" s="1136"/>
      <c r="L14" s="736"/>
      <c r="M14" s="215" t="s">
        <v>36</v>
      </c>
      <c r="N14" s="213" t="s">
        <v>11</v>
      </c>
      <c r="O14" s="42">
        <f>IF(N14="SÍ",15,"0")</f>
        <v>15</v>
      </c>
      <c r="P14" s="403"/>
      <c r="Q14" s="405"/>
      <c r="R14" s="407"/>
      <c r="S14" s="405"/>
      <c r="T14" s="409"/>
      <c r="U14" s="577"/>
      <c r="V14" s="557"/>
      <c r="W14" s="1136"/>
      <c r="X14" s="721"/>
      <c r="Y14" s="654"/>
      <c r="Z14" s="654"/>
      <c r="AA14" s="654"/>
      <c r="AB14" s="566"/>
      <c r="AC14" s="654"/>
      <c r="AD14" s="654"/>
      <c r="AE14" s="695"/>
    </row>
    <row r="15" spans="1:37" s="214" customFormat="1" ht="102" customHeight="1" x14ac:dyDescent="0.2">
      <c r="A15" s="1140"/>
      <c r="B15" s="1143"/>
      <c r="C15" s="727"/>
      <c r="D15" s="1146"/>
      <c r="E15" s="679"/>
      <c r="F15" s="727"/>
      <c r="G15" s="601"/>
      <c r="H15" s="580"/>
      <c r="I15" s="582"/>
      <c r="J15" s="1139"/>
      <c r="K15" s="1136"/>
      <c r="L15" s="736"/>
      <c r="M15" s="215" t="s">
        <v>5</v>
      </c>
      <c r="N15" s="213" t="s">
        <v>11</v>
      </c>
      <c r="O15" s="42">
        <f>IF(N15="SÍ",10,"0")</f>
        <v>10</v>
      </c>
      <c r="P15" s="403"/>
      <c r="Q15" s="405"/>
      <c r="R15" s="407"/>
      <c r="S15" s="405"/>
      <c r="T15" s="409"/>
      <c r="U15" s="577"/>
      <c r="V15" s="557"/>
      <c r="W15" s="1136"/>
      <c r="X15" s="721"/>
      <c r="Y15" s="654"/>
      <c r="Z15" s="654"/>
      <c r="AA15" s="654"/>
      <c r="AB15" s="566"/>
      <c r="AC15" s="654"/>
      <c r="AD15" s="654"/>
      <c r="AE15" s="695"/>
    </row>
    <row r="16" spans="1:37" s="214" customFormat="1" ht="102" customHeight="1" x14ac:dyDescent="0.2">
      <c r="A16" s="1141"/>
      <c r="B16" s="1144"/>
      <c r="C16" s="728"/>
      <c r="D16" s="579"/>
      <c r="E16" s="680"/>
      <c r="F16" s="728"/>
      <c r="G16" s="602"/>
      <c r="H16" s="581"/>
      <c r="I16" s="583"/>
      <c r="J16" s="1139"/>
      <c r="K16" s="1137"/>
      <c r="L16" s="736"/>
      <c r="M16" s="217" t="s">
        <v>35</v>
      </c>
      <c r="N16" s="213" t="s">
        <v>12</v>
      </c>
      <c r="O16" s="42" t="str">
        <f>IF(N16="SÍ",30,"0")</f>
        <v>0</v>
      </c>
      <c r="P16" s="403"/>
      <c r="Q16" s="405"/>
      <c r="R16" s="407"/>
      <c r="S16" s="405"/>
      <c r="T16" s="409"/>
      <c r="U16" s="578"/>
      <c r="V16" s="558"/>
      <c r="W16" s="1137"/>
      <c r="X16" s="721"/>
      <c r="Y16" s="654"/>
      <c r="Z16" s="654"/>
      <c r="AA16" s="654"/>
      <c r="AB16" s="566"/>
      <c r="AC16" s="654"/>
      <c r="AD16" s="654"/>
      <c r="AE16" s="695"/>
    </row>
    <row r="17" spans="1:31" ht="25.5" x14ac:dyDescent="0.2">
      <c r="A17" s="360"/>
      <c r="B17" s="1130"/>
      <c r="C17" s="376"/>
      <c r="D17" s="498"/>
      <c r="E17" s="375"/>
      <c r="F17" s="375"/>
      <c r="G17" s="413" t="s">
        <v>17</v>
      </c>
      <c r="H17" s="415" t="str">
        <f>IF(G17="(1) RARA VEZ","1", IF(G17="(2) IMPROBABLE","2",IF(G17="(3) POSIBLE","3",IF(G17="(4) PROBABLE","4",IF(G17="(5) CASI SEGURO","5","")))))</f>
        <v>5</v>
      </c>
      <c r="I17" s="418" t="s">
        <v>69</v>
      </c>
      <c r="J17" s="420" t="str">
        <f>IF(I17="(1) INSIGNIFICANTE","1",IF(I17="(2) MENOR","2",IF(I17="(3) MODERADO","3",IF(I17="(4) MAYOR","4",IF(I17="(5) CATASTRÓFICO","5","")))))</f>
        <v>5</v>
      </c>
      <c r="K17" s="347">
        <f>+H17*J17</f>
        <v>25</v>
      </c>
      <c r="L17" s="1128"/>
      <c r="M17" s="50" t="s">
        <v>6</v>
      </c>
      <c r="N17" s="41"/>
      <c r="O17" s="76" t="str">
        <f>IF(N17="SÍ",15,"0")</f>
        <v>0</v>
      </c>
      <c r="P17" s="402">
        <f>SUM(O17:O23)</f>
        <v>0</v>
      </c>
      <c r="Q17" s="404">
        <f>IF(AND(P17&gt;=0,P17&lt;=50),0,IF(AND(P17&gt;50,P17&lt;=75),1,IF(AND(P17&gt;75,P17&lt;=100),2,"REVISAR")))</f>
        <v>0</v>
      </c>
      <c r="R17" s="406" t="s">
        <v>9</v>
      </c>
      <c r="S17" s="404">
        <f>IF(R17="PROBABILIDAD",H17-Q17,J17-Q17)</f>
        <v>5</v>
      </c>
      <c r="T17" s="408">
        <f>IF($S17&lt;=0,1,$S17)</f>
        <v>5</v>
      </c>
      <c r="U17" s="410" t="str">
        <f>IF(AND($R17="PROBABILIDAD",$T17=1),$AK$2,IF(AND(R17="PROBABILIDAD",$T17=2),$AK$3,IF(AND($R17="PROBABILIDAD",$T17=3),$AK$4,IF(AND($R17="PROBABILIDAD",$T17=4),#REF!,IF(AND($R17="PROBABILIDAD",$T17=5),#REF!,$G17)))))</f>
        <v>(5) CASI SEGURO</v>
      </c>
      <c r="V17" s="394" t="str">
        <f>IF(AND($R17="IMPACTO",$T17=1),$AJ$2,IF(AND(R17="IMPACTO",$T17=2),$AJ$3,IF(AND($R17="IMPACTO",$T17=3),$AJ$4,IF(AND($R17="IMPACTO",$T17=4),$AJ$5,IF(AND($R17="IMPACTO",$T17=5),$AJ$6,I17)))))</f>
        <v>(5) CATASTRÓFICO</v>
      </c>
      <c r="W17" s="397">
        <f>IF(R17="PROBABILIDAD",T17*J17,T17*H17)</f>
        <v>25</v>
      </c>
      <c r="X17" s="1124"/>
      <c r="Y17" s="1124"/>
      <c r="Z17" s="1124"/>
      <c r="AA17" s="1124"/>
      <c r="AB17" s="1124"/>
      <c r="AC17" s="1124"/>
      <c r="AD17" s="1124"/>
      <c r="AE17" s="1126"/>
    </row>
    <row r="18" spans="1:31" ht="25.5" x14ac:dyDescent="0.2">
      <c r="A18" s="360"/>
      <c r="B18" s="1131"/>
      <c r="C18" s="1133"/>
      <c r="D18" s="505"/>
      <c r="E18" s="375"/>
      <c r="F18" s="351"/>
      <c r="G18" s="413"/>
      <c r="H18" s="416"/>
      <c r="I18" s="418"/>
      <c r="J18" s="420"/>
      <c r="K18" s="347"/>
      <c r="L18" s="1129"/>
      <c r="M18" s="51" t="s">
        <v>7</v>
      </c>
      <c r="N18" s="41"/>
      <c r="O18" s="42" t="str">
        <f>IF(N18="SÍ",5,"0")</f>
        <v>0</v>
      </c>
      <c r="P18" s="403"/>
      <c r="Q18" s="405"/>
      <c r="R18" s="407"/>
      <c r="S18" s="405"/>
      <c r="T18" s="409"/>
      <c r="U18" s="411"/>
      <c r="V18" s="395"/>
      <c r="W18" s="347"/>
      <c r="X18" s="1125"/>
      <c r="Y18" s="1125"/>
      <c r="Z18" s="1125"/>
      <c r="AA18" s="1125"/>
      <c r="AB18" s="1125"/>
      <c r="AC18" s="1125"/>
      <c r="AD18" s="1125"/>
      <c r="AE18" s="1127"/>
    </row>
    <row r="19" spans="1:31" x14ac:dyDescent="0.2">
      <c r="A19" s="360"/>
      <c r="B19" s="1131"/>
      <c r="C19" s="1133"/>
      <c r="D19" s="505"/>
      <c r="E19" s="375"/>
      <c r="F19" s="351"/>
      <c r="G19" s="413"/>
      <c r="H19" s="416"/>
      <c r="I19" s="418"/>
      <c r="J19" s="420"/>
      <c r="K19" s="392"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EXTREMA</v>
      </c>
      <c r="L19" s="1129"/>
      <c r="M19" s="52" t="s">
        <v>3</v>
      </c>
      <c r="N19" s="41"/>
      <c r="O19" s="42" t="str">
        <f>IF(N19="SÍ",15,"0")</f>
        <v>0</v>
      </c>
      <c r="P19" s="403"/>
      <c r="Q19" s="405"/>
      <c r="R19" s="407"/>
      <c r="S19" s="405"/>
      <c r="T19" s="409"/>
      <c r="U19" s="411"/>
      <c r="V19" s="395"/>
      <c r="W19" s="392"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EXTREMA</v>
      </c>
      <c r="X19" s="1125"/>
      <c r="Y19" s="1125"/>
      <c r="Z19" s="1125"/>
      <c r="AA19" s="1125"/>
      <c r="AB19" s="1125"/>
      <c r="AC19" s="1125"/>
      <c r="AD19" s="1125"/>
      <c r="AE19" s="1127"/>
    </row>
    <row r="20" spans="1:31" x14ac:dyDescent="0.2">
      <c r="A20" s="360"/>
      <c r="B20" s="1131"/>
      <c r="C20" s="1133"/>
      <c r="D20" s="505"/>
      <c r="E20" s="375"/>
      <c r="F20" s="351"/>
      <c r="G20" s="413"/>
      <c r="H20" s="416"/>
      <c r="I20" s="418"/>
      <c r="J20" s="420"/>
      <c r="K20" s="392"/>
      <c r="L20" s="1129"/>
      <c r="M20" s="52" t="s">
        <v>4</v>
      </c>
      <c r="N20" s="41"/>
      <c r="O20" s="42" t="str">
        <f>IF(N20="SÍ",10,"0")</f>
        <v>0</v>
      </c>
      <c r="P20" s="403"/>
      <c r="Q20" s="405"/>
      <c r="R20" s="407"/>
      <c r="S20" s="405"/>
      <c r="T20" s="409"/>
      <c r="U20" s="411"/>
      <c r="V20" s="395"/>
      <c r="W20" s="392"/>
      <c r="X20" s="1125"/>
      <c r="Y20" s="1125"/>
      <c r="Z20" s="1125"/>
      <c r="AA20" s="1125"/>
      <c r="AB20" s="1125"/>
      <c r="AC20" s="1125"/>
      <c r="AD20" s="1125"/>
      <c r="AE20" s="1127"/>
    </row>
    <row r="21" spans="1:31" ht="25.5" x14ac:dyDescent="0.2">
      <c r="A21" s="360"/>
      <c r="B21" s="1131"/>
      <c r="C21" s="1133"/>
      <c r="D21" s="505"/>
      <c r="E21" s="375"/>
      <c r="F21" s="351"/>
      <c r="G21" s="413"/>
      <c r="H21" s="416"/>
      <c r="I21" s="418"/>
      <c r="J21" s="420"/>
      <c r="K21" s="392"/>
      <c r="L21" s="1129"/>
      <c r="M21" s="51" t="s">
        <v>36</v>
      </c>
      <c r="N21" s="41"/>
      <c r="O21" s="42" t="str">
        <f>IF(N21="SÍ",15,"0")</f>
        <v>0</v>
      </c>
      <c r="P21" s="403"/>
      <c r="Q21" s="405"/>
      <c r="R21" s="407"/>
      <c r="S21" s="405"/>
      <c r="T21" s="409"/>
      <c r="U21" s="411"/>
      <c r="V21" s="395"/>
      <c r="W21" s="392"/>
      <c r="X21" s="1125"/>
      <c r="Y21" s="1125"/>
      <c r="Z21" s="1125"/>
      <c r="AA21" s="1125"/>
      <c r="AB21" s="1125"/>
      <c r="AC21" s="1125"/>
      <c r="AD21" s="1125"/>
      <c r="AE21" s="1127"/>
    </row>
    <row r="22" spans="1:31" ht="25.5" x14ac:dyDescent="0.2">
      <c r="A22" s="360"/>
      <c r="B22" s="1131"/>
      <c r="C22" s="1133"/>
      <c r="D22" s="505"/>
      <c r="E22" s="375"/>
      <c r="F22" s="351"/>
      <c r="G22" s="413"/>
      <c r="H22" s="416"/>
      <c r="I22" s="418"/>
      <c r="J22" s="420"/>
      <c r="K22" s="392"/>
      <c r="L22" s="1129"/>
      <c r="M22" s="51" t="s">
        <v>5</v>
      </c>
      <c r="N22" s="41"/>
      <c r="O22" s="42" t="str">
        <f>IF(N22="SÍ",10,"0")</f>
        <v>0</v>
      </c>
      <c r="P22" s="403"/>
      <c r="Q22" s="405"/>
      <c r="R22" s="407"/>
      <c r="S22" s="405"/>
      <c r="T22" s="409"/>
      <c r="U22" s="411"/>
      <c r="V22" s="395"/>
      <c r="W22" s="392"/>
      <c r="X22" s="1125"/>
      <c r="Y22" s="1125"/>
      <c r="Z22" s="1125"/>
      <c r="AA22" s="1125"/>
      <c r="AB22" s="1125"/>
      <c r="AC22" s="1125"/>
      <c r="AD22" s="1125"/>
      <c r="AE22" s="1127"/>
    </row>
    <row r="23" spans="1:31" ht="25.5" x14ac:dyDescent="0.2">
      <c r="A23" s="1130"/>
      <c r="B23" s="1132"/>
      <c r="C23" s="1134"/>
      <c r="D23" s="506"/>
      <c r="E23" s="507"/>
      <c r="F23" s="415"/>
      <c r="G23" s="414"/>
      <c r="H23" s="417"/>
      <c r="I23" s="419"/>
      <c r="J23" s="420"/>
      <c r="K23" s="393"/>
      <c r="L23" s="1129"/>
      <c r="M23" s="53" t="s">
        <v>35</v>
      </c>
      <c r="N23" s="41"/>
      <c r="O23" s="42" t="str">
        <f>IF(N23="SÍ",30,"0")</f>
        <v>0</v>
      </c>
      <c r="P23" s="403"/>
      <c r="Q23" s="405"/>
      <c r="R23" s="407"/>
      <c r="S23" s="405"/>
      <c r="T23" s="409"/>
      <c r="U23" s="412"/>
      <c r="V23" s="396"/>
      <c r="W23" s="392"/>
      <c r="X23" s="1125"/>
      <c r="Y23" s="1125"/>
      <c r="Z23" s="1125"/>
      <c r="AA23" s="1125"/>
      <c r="AB23" s="1125"/>
      <c r="AC23" s="1125"/>
      <c r="AD23" s="1125"/>
      <c r="AE23" s="1127"/>
    </row>
    <row r="24" spans="1:31" ht="25.5" x14ac:dyDescent="0.2">
      <c r="A24" s="360"/>
      <c r="B24" s="1130"/>
      <c r="C24" s="376"/>
      <c r="D24" s="498"/>
      <c r="E24" s="375"/>
      <c r="F24" s="375"/>
      <c r="G24" s="413" t="s">
        <v>17</v>
      </c>
      <c r="H24" s="415" t="str">
        <f>IF(G24="(1) RARA VEZ","1", IF(G24="(2) IMPROBABLE","2",IF(G24="(3) POSIBLE","3",IF(G24="(4) PROBABLE","4",IF(G24="(5) CASI SEGURO","5","")))))</f>
        <v>5</v>
      </c>
      <c r="I24" s="418" t="s">
        <v>69</v>
      </c>
      <c r="J24" s="420" t="str">
        <f>IF(I24="(1) INSIGNIFICANTE","1",IF(I24="(2) MENOR","2",IF(I24="(3) MODERADO","3",IF(I24="(4) MAYOR","4",IF(I24="(5) CATASTRÓFICO","5","")))))</f>
        <v>5</v>
      </c>
      <c r="K24" s="347">
        <f>+H24*J24</f>
        <v>25</v>
      </c>
      <c r="L24" s="1128"/>
      <c r="M24" s="50" t="s">
        <v>6</v>
      </c>
      <c r="N24" s="41"/>
      <c r="O24" s="76" t="str">
        <f>IF(N24="SÍ",15,"0")</f>
        <v>0</v>
      </c>
      <c r="P24" s="402">
        <f>SUM(O24:O30)</f>
        <v>0</v>
      </c>
      <c r="Q24" s="404">
        <f>IF(AND(P24&gt;=0,P24&lt;=50),0,IF(AND(P24&gt;50,P24&lt;=75),1,IF(AND(P24&gt;75,P24&lt;=100),2,"REVISAR")))</f>
        <v>0</v>
      </c>
      <c r="R24" s="406" t="s">
        <v>9</v>
      </c>
      <c r="S24" s="404">
        <f>IF(R24="PROBABILIDAD",H24-Q24,J24-Q24)</f>
        <v>5</v>
      </c>
      <c r="T24" s="408">
        <f>IF($S24&lt;=0,1,$S24)</f>
        <v>5</v>
      </c>
      <c r="U24" s="410" t="str">
        <f>IF(AND($R24="PROBABILIDAD",$T24=1),$AK$2,IF(AND(R24="PROBABILIDAD",$T24=2),$AK$3,IF(AND($R24="PROBABILIDAD",$T24=3),$AK$4,IF(AND($R24="PROBABILIDAD",$T24=4),#REF!,IF(AND($R24="PROBABILIDAD",$T24=5),#REF!,$G24)))))</f>
        <v>(5) CASI SEGURO</v>
      </c>
      <c r="V24" s="394" t="str">
        <f>IF(AND($R24="IMPACTO",$T24=1),$AJ$2,IF(AND(R24="IMPACTO",$T24=2),$AJ$3,IF(AND($R24="IMPACTO",$T24=3),$AJ$4,IF(AND($R24="IMPACTO",$T24=4),$AJ$5,IF(AND($R24="IMPACTO",$T24=5),$AJ$6,I24)))))</f>
        <v>(5) CATASTRÓFICO</v>
      </c>
      <c r="W24" s="397">
        <f>IF(R24="PROBABILIDAD",T24*J24,T24*H24)</f>
        <v>25</v>
      </c>
      <c r="X24" s="1124"/>
      <c r="Y24" s="1124"/>
      <c r="Z24" s="1124"/>
      <c r="AA24" s="1124"/>
      <c r="AB24" s="1124"/>
      <c r="AC24" s="1124"/>
      <c r="AD24" s="1124"/>
      <c r="AE24" s="1126"/>
    </row>
    <row r="25" spans="1:31" ht="25.5" x14ac:dyDescent="0.2">
      <c r="A25" s="360"/>
      <c r="B25" s="1131"/>
      <c r="C25" s="1133"/>
      <c r="D25" s="505"/>
      <c r="E25" s="375"/>
      <c r="F25" s="351"/>
      <c r="G25" s="413"/>
      <c r="H25" s="416"/>
      <c r="I25" s="418"/>
      <c r="J25" s="420"/>
      <c r="K25" s="347"/>
      <c r="L25" s="1129"/>
      <c r="M25" s="51" t="s">
        <v>7</v>
      </c>
      <c r="N25" s="41"/>
      <c r="O25" s="42" t="str">
        <f>IF(N25="SÍ",5,"0")</f>
        <v>0</v>
      </c>
      <c r="P25" s="403"/>
      <c r="Q25" s="405"/>
      <c r="R25" s="407"/>
      <c r="S25" s="405"/>
      <c r="T25" s="409"/>
      <c r="U25" s="411"/>
      <c r="V25" s="395"/>
      <c r="W25" s="347"/>
      <c r="X25" s="1125"/>
      <c r="Y25" s="1125"/>
      <c r="Z25" s="1125"/>
      <c r="AA25" s="1125"/>
      <c r="AB25" s="1125"/>
      <c r="AC25" s="1125"/>
      <c r="AD25" s="1125"/>
      <c r="AE25" s="1127"/>
    </row>
    <row r="26" spans="1:31" x14ac:dyDescent="0.2">
      <c r="A26" s="360"/>
      <c r="B26" s="1131"/>
      <c r="C26" s="1133"/>
      <c r="D26" s="505"/>
      <c r="E26" s="375"/>
      <c r="F26" s="351"/>
      <c r="G26" s="413"/>
      <c r="H26" s="416"/>
      <c r="I26" s="418"/>
      <c r="J26" s="420"/>
      <c r="K26" s="392"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EXTREMA</v>
      </c>
      <c r="L26" s="1129"/>
      <c r="M26" s="52" t="s">
        <v>3</v>
      </c>
      <c r="N26" s="41"/>
      <c r="O26" s="42" t="str">
        <f>IF(N26="SÍ",15,"0")</f>
        <v>0</v>
      </c>
      <c r="P26" s="403"/>
      <c r="Q26" s="405"/>
      <c r="R26" s="407"/>
      <c r="S26" s="405"/>
      <c r="T26" s="409"/>
      <c r="U26" s="411"/>
      <c r="V26" s="395"/>
      <c r="W26" s="392"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EXTREMA</v>
      </c>
      <c r="X26" s="1125"/>
      <c r="Y26" s="1125"/>
      <c r="Z26" s="1125"/>
      <c r="AA26" s="1125"/>
      <c r="AB26" s="1125"/>
      <c r="AC26" s="1125"/>
      <c r="AD26" s="1125"/>
      <c r="AE26" s="1127"/>
    </row>
    <row r="27" spans="1:31" x14ac:dyDescent="0.2">
      <c r="A27" s="360"/>
      <c r="B27" s="1131"/>
      <c r="C27" s="1133"/>
      <c r="D27" s="505"/>
      <c r="E27" s="375"/>
      <c r="F27" s="351"/>
      <c r="G27" s="413"/>
      <c r="H27" s="416"/>
      <c r="I27" s="418"/>
      <c r="J27" s="420"/>
      <c r="K27" s="392"/>
      <c r="L27" s="1129"/>
      <c r="M27" s="52" t="s">
        <v>4</v>
      </c>
      <c r="N27" s="41"/>
      <c r="O27" s="42" t="str">
        <f>IF(N27="SÍ",10,"0")</f>
        <v>0</v>
      </c>
      <c r="P27" s="403"/>
      <c r="Q27" s="405"/>
      <c r="R27" s="407"/>
      <c r="S27" s="405"/>
      <c r="T27" s="409"/>
      <c r="U27" s="411"/>
      <c r="V27" s="395"/>
      <c r="W27" s="392"/>
      <c r="X27" s="1125"/>
      <c r="Y27" s="1125"/>
      <c r="Z27" s="1125"/>
      <c r="AA27" s="1125"/>
      <c r="AB27" s="1125"/>
      <c r="AC27" s="1125"/>
      <c r="AD27" s="1125"/>
      <c r="AE27" s="1127"/>
    </row>
    <row r="28" spans="1:31" ht="25.5" x14ac:dyDescent="0.2">
      <c r="A28" s="360"/>
      <c r="B28" s="1131"/>
      <c r="C28" s="1133"/>
      <c r="D28" s="505"/>
      <c r="E28" s="375"/>
      <c r="F28" s="351"/>
      <c r="G28" s="413"/>
      <c r="H28" s="416"/>
      <c r="I28" s="418"/>
      <c r="J28" s="420"/>
      <c r="K28" s="392"/>
      <c r="L28" s="1129"/>
      <c r="M28" s="51" t="s">
        <v>36</v>
      </c>
      <c r="N28" s="41"/>
      <c r="O28" s="42" t="str">
        <f>IF(N28="SÍ",15,"0")</f>
        <v>0</v>
      </c>
      <c r="P28" s="403"/>
      <c r="Q28" s="405"/>
      <c r="R28" s="407"/>
      <c r="S28" s="405"/>
      <c r="T28" s="409"/>
      <c r="U28" s="411"/>
      <c r="V28" s="395"/>
      <c r="W28" s="392"/>
      <c r="X28" s="1125"/>
      <c r="Y28" s="1125"/>
      <c r="Z28" s="1125"/>
      <c r="AA28" s="1125"/>
      <c r="AB28" s="1125"/>
      <c r="AC28" s="1125"/>
      <c r="AD28" s="1125"/>
      <c r="AE28" s="1127"/>
    </row>
    <row r="29" spans="1:31" ht="25.5" x14ac:dyDescent="0.2">
      <c r="A29" s="360"/>
      <c r="B29" s="1131"/>
      <c r="C29" s="1133"/>
      <c r="D29" s="505"/>
      <c r="E29" s="375"/>
      <c r="F29" s="351"/>
      <c r="G29" s="413"/>
      <c r="H29" s="416"/>
      <c r="I29" s="418"/>
      <c r="J29" s="420"/>
      <c r="K29" s="392"/>
      <c r="L29" s="1129"/>
      <c r="M29" s="51" t="s">
        <v>5</v>
      </c>
      <c r="N29" s="41"/>
      <c r="O29" s="42" t="str">
        <f>IF(N29="SÍ",10,"0")</f>
        <v>0</v>
      </c>
      <c r="P29" s="403"/>
      <c r="Q29" s="405"/>
      <c r="R29" s="407"/>
      <c r="S29" s="405"/>
      <c r="T29" s="409"/>
      <c r="U29" s="411"/>
      <c r="V29" s="395"/>
      <c r="W29" s="392"/>
      <c r="X29" s="1125"/>
      <c r="Y29" s="1125"/>
      <c r="Z29" s="1125"/>
      <c r="AA29" s="1125"/>
      <c r="AB29" s="1125"/>
      <c r="AC29" s="1125"/>
      <c r="AD29" s="1125"/>
      <c r="AE29" s="1127"/>
    </row>
    <row r="30" spans="1:31" ht="25.5" x14ac:dyDescent="0.2">
      <c r="A30" s="1130"/>
      <c r="B30" s="1132"/>
      <c r="C30" s="1134"/>
      <c r="D30" s="506"/>
      <c r="E30" s="507"/>
      <c r="F30" s="415"/>
      <c r="G30" s="414"/>
      <c r="H30" s="417"/>
      <c r="I30" s="419"/>
      <c r="J30" s="420"/>
      <c r="K30" s="393"/>
      <c r="L30" s="1129"/>
      <c r="M30" s="53" t="s">
        <v>35</v>
      </c>
      <c r="N30" s="41"/>
      <c r="O30" s="42" t="str">
        <f>IF(N30="SÍ",30,"0")</f>
        <v>0</v>
      </c>
      <c r="P30" s="403"/>
      <c r="Q30" s="405"/>
      <c r="R30" s="407"/>
      <c r="S30" s="405"/>
      <c r="T30" s="409"/>
      <c r="U30" s="412"/>
      <c r="V30" s="396"/>
      <c r="W30" s="392"/>
      <c r="X30" s="1125"/>
      <c r="Y30" s="1125"/>
      <c r="Z30" s="1125"/>
      <c r="AA30" s="1125"/>
      <c r="AB30" s="1125"/>
      <c r="AC30" s="1125"/>
      <c r="AD30" s="1125"/>
      <c r="AE30" s="1127"/>
    </row>
    <row r="31" spans="1:31" ht="25.5" x14ac:dyDescent="0.2">
      <c r="A31" s="360"/>
      <c r="B31" s="1130"/>
      <c r="C31" s="376"/>
      <c r="D31" s="498"/>
      <c r="E31" s="375"/>
      <c r="F31" s="375"/>
      <c r="G31" s="413" t="s">
        <v>17</v>
      </c>
      <c r="H31" s="415" t="str">
        <f>IF(G31="(1) RARA VEZ","1", IF(G31="(2) IMPROBABLE","2",IF(G31="(3) POSIBLE","3",IF(G31="(4) PROBABLE","4",IF(G31="(5) CASI SEGURO","5","")))))</f>
        <v>5</v>
      </c>
      <c r="I31" s="418" t="s">
        <v>69</v>
      </c>
      <c r="J31" s="420" t="str">
        <f>IF(I31="(1) INSIGNIFICANTE","1",IF(I31="(2) MENOR","2",IF(I31="(3) MODERADO","3",IF(I31="(4) MAYOR","4",IF(I31="(5) CATASTRÓFICO","5","")))))</f>
        <v>5</v>
      </c>
      <c r="K31" s="347">
        <f>+H31*J31</f>
        <v>25</v>
      </c>
      <c r="L31" s="1128"/>
      <c r="M31" s="50" t="s">
        <v>6</v>
      </c>
      <c r="N31" s="41"/>
      <c r="O31" s="76" t="str">
        <f>IF(N31="SÍ",15,"0")</f>
        <v>0</v>
      </c>
      <c r="P31" s="402">
        <f>SUM(O31:O37)</f>
        <v>0</v>
      </c>
      <c r="Q31" s="404">
        <f>IF(AND(P31&gt;=0,P31&lt;=50),0,IF(AND(P31&gt;50,P31&lt;=75),1,IF(AND(P31&gt;75,P31&lt;=100),2,"REVISAR")))</f>
        <v>0</v>
      </c>
      <c r="R31" s="406" t="s">
        <v>9</v>
      </c>
      <c r="S31" s="404">
        <f>IF(R31="PROBABILIDAD",H31-Q31,J31-Q31)</f>
        <v>5</v>
      </c>
      <c r="T31" s="408">
        <f>IF($S31&lt;=0,1,$S31)</f>
        <v>5</v>
      </c>
      <c r="U31" s="410" t="str">
        <f>IF(AND($R31="PROBABILIDAD",$T31=1),$AK$2,IF(AND(R31="PROBABILIDAD",$T31=2),$AK$3,IF(AND($R31="PROBABILIDAD",$T31=3),$AK$4,IF(AND($R31="PROBABILIDAD",$T31=4),#REF!,IF(AND($R31="PROBABILIDAD",$T31=5),#REF!,$G31)))))</f>
        <v>(5) CASI SEGURO</v>
      </c>
      <c r="V31" s="394" t="str">
        <f>IF(AND($R31="IMPACTO",$T31=1),$AJ$2,IF(AND(R31="IMPACTO",$T31=2),$AJ$3,IF(AND($R31="IMPACTO",$T31=3),$AJ$4,IF(AND($R31="IMPACTO",$T31=4),$AJ$5,IF(AND($R31="IMPACTO",$T31=5),$AJ$6,I31)))))</f>
        <v>(5) CATASTRÓFICO</v>
      </c>
      <c r="W31" s="397">
        <f xml:space="preserve"> IF(R31="PROBABILIDAD",T31*J31,T31*H31)</f>
        <v>25</v>
      </c>
      <c r="X31" s="1124"/>
      <c r="Y31" s="1124"/>
      <c r="Z31" s="1124"/>
      <c r="AA31" s="1124"/>
      <c r="AB31" s="1124"/>
      <c r="AC31" s="1124"/>
      <c r="AD31" s="1124"/>
      <c r="AE31" s="1126"/>
    </row>
    <row r="32" spans="1:31" ht="25.5" x14ac:dyDescent="0.2">
      <c r="A32" s="360"/>
      <c r="B32" s="1131"/>
      <c r="C32" s="1133"/>
      <c r="D32" s="505"/>
      <c r="E32" s="375"/>
      <c r="F32" s="351"/>
      <c r="G32" s="413"/>
      <c r="H32" s="416"/>
      <c r="I32" s="418"/>
      <c r="J32" s="420"/>
      <c r="K32" s="347"/>
      <c r="L32" s="1129"/>
      <c r="M32" s="51" t="s">
        <v>7</v>
      </c>
      <c r="N32" s="41"/>
      <c r="O32" s="42" t="str">
        <f>IF(N32="SÍ",5,"0")</f>
        <v>0</v>
      </c>
      <c r="P32" s="403"/>
      <c r="Q32" s="405"/>
      <c r="R32" s="407"/>
      <c r="S32" s="405"/>
      <c r="T32" s="409"/>
      <c r="U32" s="411"/>
      <c r="V32" s="395"/>
      <c r="W32" s="347"/>
      <c r="X32" s="1125"/>
      <c r="Y32" s="1125"/>
      <c r="Z32" s="1125"/>
      <c r="AA32" s="1125"/>
      <c r="AB32" s="1125"/>
      <c r="AC32" s="1125"/>
      <c r="AD32" s="1125"/>
      <c r="AE32" s="1127"/>
    </row>
    <row r="33" spans="1:34" x14ac:dyDescent="0.2">
      <c r="A33" s="360"/>
      <c r="B33" s="1131"/>
      <c r="C33" s="1133"/>
      <c r="D33" s="505"/>
      <c r="E33" s="375"/>
      <c r="F33" s="351"/>
      <c r="G33" s="413"/>
      <c r="H33" s="416"/>
      <c r="I33" s="418"/>
      <c r="J33" s="420"/>
      <c r="K33" s="392"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EXTREMA</v>
      </c>
      <c r="L33" s="1129"/>
      <c r="M33" s="52" t="s">
        <v>3</v>
      </c>
      <c r="N33" s="41"/>
      <c r="O33" s="42" t="str">
        <f>IF(N33="SÍ",15,"0")</f>
        <v>0</v>
      </c>
      <c r="P33" s="403"/>
      <c r="Q33" s="405"/>
      <c r="R33" s="407"/>
      <c r="S33" s="405"/>
      <c r="T33" s="409"/>
      <c r="U33" s="411"/>
      <c r="V33" s="395"/>
      <c r="W33" s="392"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EXTREMA</v>
      </c>
      <c r="X33" s="1125"/>
      <c r="Y33" s="1125"/>
      <c r="Z33" s="1125"/>
      <c r="AA33" s="1125"/>
      <c r="AB33" s="1125"/>
      <c r="AC33" s="1125"/>
      <c r="AD33" s="1125"/>
      <c r="AE33" s="1127"/>
    </row>
    <row r="34" spans="1:34" x14ac:dyDescent="0.2">
      <c r="A34" s="360"/>
      <c r="B34" s="1131"/>
      <c r="C34" s="1133"/>
      <c r="D34" s="505"/>
      <c r="E34" s="375"/>
      <c r="F34" s="351"/>
      <c r="G34" s="413"/>
      <c r="H34" s="416"/>
      <c r="I34" s="418"/>
      <c r="J34" s="420"/>
      <c r="K34" s="392"/>
      <c r="L34" s="1129"/>
      <c r="M34" s="52" t="s">
        <v>4</v>
      </c>
      <c r="N34" s="41"/>
      <c r="O34" s="42" t="str">
        <f>IF(N34="SÍ",10,"0")</f>
        <v>0</v>
      </c>
      <c r="P34" s="403"/>
      <c r="Q34" s="405"/>
      <c r="R34" s="407"/>
      <c r="S34" s="405"/>
      <c r="T34" s="409"/>
      <c r="U34" s="411"/>
      <c r="V34" s="395"/>
      <c r="W34" s="392"/>
      <c r="X34" s="1125"/>
      <c r="Y34" s="1125"/>
      <c r="Z34" s="1125"/>
      <c r="AA34" s="1125"/>
      <c r="AB34" s="1125"/>
      <c r="AC34" s="1125"/>
      <c r="AD34" s="1125"/>
      <c r="AE34" s="1127"/>
    </row>
    <row r="35" spans="1:34" ht="25.5" x14ac:dyDescent="0.2">
      <c r="A35" s="360"/>
      <c r="B35" s="1131"/>
      <c r="C35" s="1133"/>
      <c r="D35" s="505"/>
      <c r="E35" s="375"/>
      <c r="F35" s="351"/>
      <c r="G35" s="413"/>
      <c r="H35" s="416"/>
      <c r="I35" s="418"/>
      <c r="J35" s="420"/>
      <c r="K35" s="392"/>
      <c r="L35" s="1129"/>
      <c r="M35" s="51" t="s">
        <v>36</v>
      </c>
      <c r="N35" s="41"/>
      <c r="O35" s="42" t="str">
        <f>IF(N35="SÍ",15,"0")</f>
        <v>0</v>
      </c>
      <c r="P35" s="403"/>
      <c r="Q35" s="405"/>
      <c r="R35" s="407"/>
      <c r="S35" s="405"/>
      <c r="T35" s="409"/>
      <c r="U35" s="411"/>
      <c r="V35" s="395"/>
      <c r="W35" s="392"/>
      <c r="X35" s="1125"/>
      <c r="Y35" s="1125"/>
      <c r="Z35" s="1125"/>
      <c r="AA35" s="1125"/>
      <c r="AB35" s="1125"/>
      <c r="AC35" s="1125"/>
      <c r="AD35" s="1125"/>
      <c r="AE35" s="1127"/>
    </row>
    <row r="36" spans="1:34" ht="25.5" x14ac:dyDescent="0.2">
      <c r="A36" s="360"/>
      <c r="B36" s="1131"/>
      <c r="C36" s="1133"/>
      <c r="D36" s="505"/>
      <c r="E36" s="375"/>
      <c r="F36" s="351"/>
      <c r="G36" s="413"/>
      <c r="H36" s="416"/>
      <c r="I36" s="418"/>
      <c r="J36" s="420"/>
      <c r="K36" s="392"/>
      <c r="L36" s="1129"/>
      <c r="M36" s="51" t="s">
        <v>5</v>
      </c>
      <c r="N36" s="41"/>
      <c r="O36" s="42" t="str">
        <f>IF(N36="SÍ",10,"0")</f>
        <v>0</v>
      </c>
      <c r="P36" s="403"/>
      <c r="Q36" s="405"/>
      <c r="R36" s="407"/>
      <c r="S36" s="405"/>
      <c r="T36" s="409"/>
      <c r="U36" s="411"/>
      <c r="V36" s="395"/>
      <c r="W36" s="392"/>
      <c r="X36" s="1125"/>
      <c r="Y36" s="1125"/>
      <c r="Z36" s="1125"/>
      <c r="AA36" s="1125"/>
      <c r="AB36" s="1125"/>
      <c r="AC36" s="1125"/>
      <c r="AD36" s="1125"/>
      <c r="AE36" s="1127"/>
    </row>
    <row r="37" spans="1:34" ht="25.5" x14ac:dyDescent="0.2">
      <c r="A37" s="1130"/>
      <c r="B37" s="1132"/>
      <c r="C37" s="1134"/>
      <c r="D37" s="506"/>
      <c r="E37" s="507"/>
      <c r="F37" s="415"/>
      <c r="G37" s="414"/>
      <c r="H37" s="417"/>
      <c r="I37" s="419"/>
      <c r="J37" s="420"/>
      <c r="K37" s="393"/>
      <c r="L37" s="1129"/>
      <c r="M37" s="53" t="s">
        <v>35</v>
      </c>
      <c r="N37" s="41"/>
      <c r="O37" s="42" t="str">
        <f>IF(N37="SÍ",30,"0")</f>
        <v>0</v>
      </c>
      <c r="P37" s="403"/>
      <c r="Q37" s="405"/>
      <c r="R37" s="407"/>
      <c r="S37" s="405"/>
      <c r="T37" s="409"/>
      <c r="U37" s="412"/>
      <c r="V37" s="396"/>
      <c r="W37" s="392"/>
      <c r="X37" s="1125"/>
      <c r="Y37" s="1125"/>
      <c r="Z37" s="1125"/>
      <c r="AA37" s="1125"/>
      <c r="AB37" s="1125"/>
      <c r="AC37" s="1125"/>
      <c r="AD37" s="1125"/>
      <c r="AE37" s="1127"/>
    </row>
    <row r="38" spans="1:34" x14ac:dyDescent="0.2">
      <c r="A38" s="376" t="s">
        <v>94</v>
      </c>
      <c r="B38" s="376"/>
      <c r="C38" s="376"/>
      <c r="D38" s="376"/>
      <c r="E38" s="376"/>
      <c r="F38" s="376"/>
      <c r="G38" s="376"/>
      <c r="H38" s="376"/>
      <c r="I38" s="376"/>
      <c r="J38" s="376"/>
      <c r="K38" s="376"/>
      <c r="L38" s="376"/>
      <c r="M38" s="376"/>
      <c r="N38" s="376"/>
      <c r="O38" s="376"/>
      <c r="P38" s="376"/>
      <c r="Q38" s="376"/>
      <c r="R38" s="376"/>
      <c r="S38" s="376"/>
      <c r="T38" s="376"/>
      <c r="U38" s="376"/>
      <c r="V38" s="376"/>
      <c r="W38" s="376"/>
      <c r="X38" s="376"/>
      <c r="Y38" s="376"/>
      <c r="Z38" s="376"/>
      <c r="AA38" s="376"/>
      <c r="AB38" s="376"/>
      <c r="AC38" s="376"/>
      <c r="AD38" s="376"/>
      <c r="AE38" s="376"/>
    </row>
    <row r="39" spans="1:34" x14ac:dyDescent="0.2">
      <c r="A39" s="377" t="s">
        <v>34</v>
      </c>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row>
    <row r="40" spans="1:34" x14ac:dyDescent="0.2">
      <c r="A40" s="379" t="s">
        <v>55</v>
      </c>
      <c r="B40" s="379"/>
      <c r="C40" s="379" t="s">
        <v>71</v>
      </c>
      <c r="D40" s="379"/>
      <c r="E40" s="379"/>
      <c r="F40" s="379"/>
      <c r="G40" s="379"/>
      <c r="H40" s="379"/>
      <c r="I40" s="379"/>
      <c r="J40" s="379"/>
      <c r="K40" s="379"/>
      <c r="L40" s="379"/>
      <c r="M40" s="379"/>
      <c r="N40" s="379"/>
      <c r="O40" s="379"/>
      <c r="P40" s="379"/>
      <c r="Q40" s="379"/>
      <c r="R40" s="379"/>
      <c r="S40" s="379"/>
      <c r="T40" s="379"/>
      <c r="U40" s="379"/>
      <c r="V40" s="379"/>
      <c r="W40" s="379"/>
      <c r="X40" s="379"/>
      <c r="Y40" s="379"/>
      <c r="Z40" s="380" t="s">
        <v>91</v>
      </c>
      <c r="AA40" s="380"/>
      <c r="AB40" s="380"/>
      <c r="AC40" s="381" t="s">
        <v>26</v>
      </c>
      <c r="AD40" s="382"/>
      <c r="AE40" s="383"/>
    </row>
    <row r="41" spans="1:34" s="43" customFormat="1" x14ac:dyDescent="0.2">
      <c r="A41" s="358"/>
      <c r="B41" s="359"/>
      <c r="C41" s="360"/>
      <c r="D41" s="360"/>
      <c r="E41" s="360"/>
      <c r="F41" s="360"/>
      <c r="G41" s="360"/>
      <c r="H41" s="360"/>
      <c r="I41" s="360"/>
      <c r="J41" s="360"/>
      <c r="K41" s="360"/>
      <c r="L41" s="360"/>
      <c r="M41" s="360"/>
      <c r="N41" s="360"/>
      <c r="O41" s="360"/>
      <c r="P41" s="360"/>
      <c r="Q41" s="360"/>
      <c r="R41" s="360"/>
      <c r="S41" s="360"/>
      <c r="T41" s="360"/>
      <c r="U41" s="360"/>
      <c r="V41" s="360"/>
      <c r="W41" s="360"/>
      <c r="X41" s="360"/>
      <c r="Y41" s="360"/>
      <c r="Z41" s="361"/>
      <c r="AA41" s="362"/>
      <c r="AB41" s="363"/>
      <c r="AC41" s="364"/>
      <c r="AD41" s="364"/>
      <c r="AE41" s="364"/>
    </row>
    <row r="42" spans="1:34" s="43" customFormat="1" x14ac:dyDescent="0.2">
      <c r="A42" s="358"/>
      <c r="B42" s="359"/>
      <c r="C42" s="360"/>
      <c r="D42" s="360"/>
      <c r="E42" s="360"/>
      <c r="F42" s="360"/>
      <c r="G42" s="360"/>
      <c r="H42" s="360"/>
      <c r="I42" s="360"/>
      <c r="J42" s="360"/>
      <c r="K42" s="360"/>
      <c r="L42" s="360"/>
      <c r="M42" s="360"/>
      <c r="N42" s="360"/>
      <c r="O42" s="360"/>
      <c r="P42" s="360"/>
      <c r="Q42" s="360"/>
      <c r="R42" s="360"/>
      <c r="S42" s="360"/>
      <c r="T42" s="360"/>
      <c r="U42" s="360"/>
      <c r="V42" s="360"/>
      <c r="W42" s="360"/>
      <c r="X42" s="360"/>
      <c r="Y42" s="360"/>
      <c r="Z42" s="361"/>
      <c r="AA42" s="362"/>
      <c r="AB42" s="363"/>
      <c r="AC42" s="364"/>
      <c r="AD42" s="364"/>
      <c r="AE42" s="364"/>
    </row>
    <row r="43" spans="1:34" s="43" customFormat="1" x14ac:dyDescent="0.2">
      <c r="A43" s="358"/>
      <c r="B43" s="359"/>
      <c r="C43" s="360"/>
      <c r="D43" s="360"/>
      <c r="E43" s="360"/>
      <c r="F43" s="360"/>
      <c r="G43" s="360"/>
      <c r="H43" s="360"/>
      <c r="I43" s="360"/>
      <c r="J43" s="360"/>
      <c r="K43" s="360"/>
      <c r="L43" s="360"/>
      <c r="M43" s="360"/>
      <c r="N43" s="360"/>
      <c r="O43" s="360"/>
      <c r="P43" s="360"/>
      <c r="Q43" s="360"/>
      <c r="R43" s="360"/>
      <c r="S43" s="360"/>
      <c r="T43" s="360"/>
      <c r="U43" s="360"/>
      <c r="V43" s="360"/>
      <c r="W43" s="360"/>
      <c r="X43" s="360"/>
      <c r="Y43" s="360"/>
      <c r="Z43" s="361"/>
      <c r="AA43" s="362"/>
      <c r="AB43" s="363"/>
      <c r="AC43" s="364"/>
      <c r="AD43" s="364"/>
      <c r="AE43" s="364"/>
    </row>
    <row r="44" spans="1:34" x14ac:dyDescent="0.2">
      <c r="A44" s="365" t="s">
        <v>37</v>
      </c>
      <c r="B44" s="366"/>
      <c r="C44" s="366"/>
      <c r="D44" s="366"/>
      <c r="E44" s="366"/>
      <c r="F44" s="366"/>
      <c r="G44" s="366"/>
      <c r="H44" s="366"/>
      <c r="I44" s="366"/>
      <c r="J44" s="366"/>
      <c r="K44" s="366"/>
      <c r="L44" s="366"/>
      <c r="M44" s="366"/>
      <c r="N44" s="366"/>
      <c r="O44" s="366"/>
      <c r="P44" s="366"/>
      <c r="Q44" s="366"/>
      <c r="R44" s="366"/>
      <c r="S44" s="366"/>
      <c r="T44" s="366"/>
      <c r="U44" s="366"/>
      <c r="V44" s="366"/>
      <c r="W44" s="366"/>
      <c r="X44" s="366"/>
      <c r="Y44" s="366"/>
      <c r="Z44" s="366"/>
      <c r="AA44" s="366"/>
      <c r="AB44" s="366"/>
      <c r="AC44" s="366"/>
      <c r="AD44" s="366"/>
      <c r="AE44" s="367"/>
    </row>
    <row r="45" spans="1:34" s="220" customFormat="1" ht="15.75" x14ac:dyDescent="0.25">
      <c r="A45" s="534" t="s">
        <v>26</v>
      </c>
      <c r="B45" s="534"/>
      <c r="C45" s="534"/>
      <c r="D45" s="534"/>
      <c r="E45" s="534"/>
      <c r="F45" s="534"/>
      <c r="G45" s="534" t="s">
        <v>82</v>
      </c>
      <c r="H45" s="534"/>
      <c r="I45" s="534"/>
      <c r="J45" s="534"/>
      <c r="K45" s="534"/>
      <c r="L45" s="534"/>
      <c r="M45" s="534"/>
      <c r="N45" s="534" t="s">
        <v>73</v>
      </c>
      <c r="O45" s="534"/>
      <c r="P45" s="534"/>
      <c r="Q45" s="534"/>
      <c r="R45" s="534"/>
      <c r="S45" s="534"/>
      <c r="T45" s="534"/>
      <c r="U45" s="534"/>
      <c r="V45" s="534"/>
      <c r="W45" s="534"/>
      <c r="X45" s="534"/>
      <c r="Y45" s="534"/>
      <c r="Z45" s="534"/>
      <c r="AA45" s="533" t="str">
        <f>IF(OR(X5="X",U5="X"),"APOYO OFICINA ASESORA DE PLANEACIÓN","APOYO OFICINA DE CONTROL INTERNO")</f>
        <v>APOYO OFICINA ASESORA DE PLANEACIÓN</v>
      </c>
      <c r="AB45" s="533"/>
      <c r="AC45" s="533"/>
      <c r="AD45" s="533"/>
      <c r="AE45" s="533"/>
      <c r="AF45" s="218"/>
      <c r="AG45" s="218"/>
      <c r="AH45" s="219"/>
    </row>
    <row r="46" spans="1:34" s="220" customFormat="1" ht="31.5" x14ac:dyDescent="0.25">
      <c r="A46" s="221" t="s">
        <v>95</v>
      </c>
      <c r="B46" s="534"/>
      <c r="C46" s="534"/>
      <c r="D46" s="534"/>
      <c r="E46" s="534"/>
      <c r="F46" s="534"/>
      <c r="G46" s="221" t="s">
        <v>95</v>
      </c>
      <c r="H46" s="534"/>
      <c r="I46" s="534"/>
      <c r="J46" s="534"/>
      <c r="K46" s="534"/>
      <c r="L46" s="534"/>
      <c r="M46" s="534"/>
      <c r="N46" s="1118" t="s">
        <v>95</v>
      </c>
      <c r="O46" s="1119"/>
      <c r="P46" s="1119"/>
      <c r="Q46" s="1119"/>
      <c r="R46" s="1120"/>
      <c r="S46" s="222"/>
      <c r="T46" s="222"/>
      <c r="U46" s="796"/>
      <c r="V46" s="796"/>
      <c r="W46" s="796"/>
      <c r="X46" s="796"/>
      <c r="Y46" s="796"/>
      <c r="Z46" s="796"/>
      <c r="AA46" s="221" t="s">
        <v>95</v>
      </c>
      <c r="AB46" s="1121"/>
      <c r="AC46" s="1122"/>
      <c r="AD46" s="1122"/>
      <c r="AE46" s="1123"/>
      <c r="AF46" s="218"/>
      <c r="AG46" s="218"/>
      <c r="AH46" s="219"/>
    </row>
    <row r="47" spans="1:34" s="226" customFormat="1" ht="15.75" x14ac:dyDescent="0.25">
      <c r="A47" s="223" t="s">
        <v>32</v>
      </c>
      <c r="B47" s="534" t="s">
        <v>640</v>
      </c>
      <c r="C47" s="534"/>
      <c r="D47" s="534"/>
      <c r="E47" s="534"/>
      <c r="F47" s="534"/>
      <c r="G47" s="223" t="s">
        <v>32</v>
      </c>
      <c r="H47" s="534" t="s">
        <v>154</v>
      </c>
      <c r="I47" s="534"/>
      <c r="J47" s="534"/>
      <c r="K47" s="534"/>
      <c r="L47" s="534"/>
      <c r="M47" s="534"/>
      <c r="N47" s="222" t="s">
        <v>32</v>
      </c>
      <c r="O47" s="222"/>
      <c r="P47" s="222"/>
      <c r="Q47" s="222"/>
      <c r="R47" s="222"/>
      <c r="S47" s="222"/>
      <c r="T47" s="222"/>
      <c r="U47" s="796"/>
      <c r="V47" s="796"/>
      <c r="W47" s="796"/>
      <c r="X47" s="796"/>
      <c r="Y47" s="796"/>
      <c r="Z47" s="796"/>
      <c r="AA47" s="223" t="s">
        <v>32</v>
      </c>
      <c r="AB47" s="796"/>
      <c r="AC47" s="796"/>
      <c r="AD47" s="796"/>
      <c r="AE47" s="796"/>
      <c r="AF47" s="224"/>
      <c r="AG47" s="224"/>
      <c r="AH47" s="225"/>
    </row>
    <row r="48" spans="1:34" s="226" customFormat="1" ht="15.75" x14ac:dyDescent="0.25">
      <c r="A48" s="223" t="s">
        <v>33</v>
      </c>
      <c r="B48" s="534" t="s">
        <v>641</v>
      </c>
      <c r="C48" s="534"/>
      <c r="D48" s="534"/>
      <c r="E48" s="534"/>
      <c r="F48" s="534"/>
      <c r="G48" s="223" t="s">
        <v>33</v>
      </c>
      <c r="H48" s="534" t="s">
        <v>642</v>
      </c>
      <c r="I48" s="534"/>
      <c r="J48" s="534"/>
      <c r="K48" s="534"/>
      <c r="L48" s="534"/>
      <c r="M48" s="534"/>
      <c r="N48" s="1115" t="s">
        <v>33</v>
      </c>
      <c r="O48" s="1116"/>
      <c r="P48" s="1116"/>
      <c r="Q48" s="1116"/>
      <c r="R48" s="1117"/>
      <c r="S48" s="222"/>
      <c r="T48" s="222"/>
      <c r="U48" s="796"/>
      <c r="V48" s="796"/>
      <c r="W48" s="796"/>
      <c r="X48" s="796"/>
      <c r="Y48" s="796"/>
      <c r="Z48" s="796"/>
      <c r="AA48" s="223" t="s">
        <v>33</v>
      </c>
      <c r="AB48" s="796"/>
      <c r="AC48" s="796"/>
      <c r="AD48" s="796"/>
      <c r="AE48" s="796"/>
      <c r="AF48" s="224"/>
      <c r="AG48" s="224"/>
      <c r="AH48" s="225"/>
    </row>
    <row r="49" spans="4:34" s="43" customFormat="1" x14ac:dyDescent="0.2">
      <c r="D49" s="46"/>
      <c r="AF49" s="45"/>
      <c r="AG49" s="45"/>
      <c r="AH49" s="45"/>
    </row>
    <row r="50" spans="4:34" x14ac:dyDescent="0.2">
      <c r="AF50" s="44"/>
      <c r="AG50" s="44"/>
      <c r="AH50" s="44"/>
    </row>
    <row r="51" spans="4:34" x14ac:dyDescent="0.2">
      <c r="AF51" s="44"/>
      <c r="AG51" s="44"/>
      <c r="AH51" s="44"/>
    </row>
  </sheetData>
  <mergeCells count="192">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G10:G16"/>
    <mergeCell ref="H10:H16"/>
    <mergeCell ref="I10:I16"/>
    <mergeCell ref="J10:J16"/>
    <mergeCell ref="K10:K11"/>
    <mergeCell ref="L10:L16"/>
    <mergeCell ref="A10:A16"/>
    <mergeCell ref="B10:B16"/>
    <mergeCell ref="C10:C16"/>
    <mergeCell ref="D10:D16"/>
    <mergeCell ref="E10:E16"/>
    <mergeCell ref="F10:F16"/>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7:G23"/>
    <mergeCell ref="H17:H23"/>
    <mergeCell ref="I17:I23"/>
    <mergeCell ref="J17:J23"/>
    <mergeCell ref="K17:K18"/>
    <mergeCell ref="L17:L23"/>
    <mergeCell ref="A17:A23"/>
    <mergeCell ref="B17:B23"/>
    <mergeCell ref="C17:C23"/>
    <mergeCell ref="D17:D23"/>
    <mergeCell ref="E17:E23"/>
    <mergeCell ref="F17:F23"/>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24:G30"/>
    <mergeCell ref="H24:H30"/>
    <mergeCell ref="I24:I30"/>
    <mergeCell ref="J24:J30"/>
    <mergeCell ref="K24:K25"/>
    <mergeCell ref="L24:L30"/>
    <mergeCell ref="A24:A30"/>
    <mergeCell ref="B24:B30"/>
    <mergeCell ref="C24:C30"/>
    <mergeCell ref="D24:D30"/>
    <mergeCell ref="E24:E30"/>
    <mergeCell ref="F24:F30"/>
    <mergeCell ref="AB24:AB30"/>
    <mergeCell ref="AC24:AC30"/>
    <mergeCell ref="AD24:AD30"/>
    <mergeCell ref="AE24:AE30"/>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31:G37"/>
    <mergeCell ref="H31:H37"/>
    <mergeCell ref="I31:I37"/>
    <mergeCell ref="J31:J37"/>
    <mergeCell ref="K31:K32"/>
    <mergeCell ref="L31:L37"/>
    <mergeCell ref="A31:A37"/>
    <mergeCell ref="B31:B37"/>
    <mergeCell ref="C31:C37"/>
    <mergeCell ref="D31:D37"/>
    <mergeCell ref="E31:E37"/>
    <mergeCell ref="F31:F37"/>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43:B43"/>
    <mergeCell ref="C43:Y43"/>
    <mergeCell ref="Z43:AB43"/>
    <mergeCell ref="AC43:AE43"/>
    <mergeCell ref="A44:AE44"/>
    <mergeCell ref="A45:F45"/>
    <mergeCell ref="G45:M45"/>
    <mergeCell ref="N45:Z45"/>
    <mergeCell ref="AA45:AE45"/>
    <mergeCell ref="B48:F48"/>
    <mergeCell ref="H48:M48"/>
    <mergeCell ref="N48:R48"/>
    <mergeCell ref="U48:Z48"/>
    <mergeCell ref="AB48:AE48"/>
    <mergeCell ref="B46:F46"/>
    <mergeCell ref="H46:M46"/>
    <mergeCell ref="N46:R46"/>
    <mergeCell ref="U46:Z46"/>
    <mergeCell ref="AB46:AE46"/>
    <mergeCell ref="B47:F47"/>
    <mergeCell ref="H47:M47"/>
    <mergeCell ref="U47:Z47"/>
    <mergeCell ref="AB47:AE47"/>
  </mergeCells>
  <conditionalFormatting sqref="K10:K16">
    <cfRule type="expression" dxfId="59" priority="45">
      <formula>$K$12="BAJA"</formula>
    </cfRule>
    <cfRule type="expression" dxfId="58" priority="46">
      <formula>$K$12="MODERADA"</formula>
    </cfRule>
    <cfRule type="expression" dxfId="57" priority="47">
      <formula>$K$12="ALTA"</formula>
    </cfRule>
    <cfRule type="expression" dxfId="56" priority="48">
      <formula>$K$12="EXTREMA"</formula>
    </cfRule>
  </conditionalFormatting>
  <conditionalFormatting sqref="K17:K18">
    <cfRule type="expression" dxfId="55" priority="41">
      <formula>$K$19="BAJA"</formula>
    </cfRule>
    <cfRule type="expression" dxfId="54" priority="42">
      <formula>$K$19="MODERADA"</formula>
    </cfRule>
    <cfRule type="expression" dxfId="53" priority="43">
      <formula>$K$19="ALTA"</formula>
    </cfRule>
    <cfRule type="expression" dxfId="52" priority="44">
      <formula>$K$19="EXTREMA"</formula>
    </cfRule>
  </conditionalFormatting>
  <conditionalFormatting sqref="W17:W23">
    <cfRule type="expression" dxfId="51" priority="37">
      <formula>$W$19="MODERADA"</formula>
    </cfRule>
    <cfRule type="expression" dxfId="50" priority="38">
      <formula>$W$19="EXTREMA"</formula>
    </cfRule>
    <cfRule type="expression" dxfId="49" priority="39">
      <formula>$W$19="ALTA"</formula>
    </cfRule>
    <cfRule type="expression" dxfId="48" priority="40">
      <formula>$W$19="BAJA"</formula>
    </cfRule>
  </conditionalFormatting>
  <conditionalFormatting sqref="K24:K25">
    <cfRule type="expression" dxfId="47" priority="33">
      <formula>$K$26="BAJA"</formula>
    </cfRule>
    <cfRule type="expression" dxfId="46" priority="34">
      <formula>$K$26="MODERADA"</formula>
    </cfRule>
    <cfRule type="expression" dxfId="45" priority="35">
      <formula>$K$26="ALTA"</formula>
    </cfRule>
    <cfRule type="expression" dxfId="44" priority="36">
      <formula>$K$26="EXTREMA"</formula>
    </cfRule>
  </conditionalFormatting>
  <conditionalFormatting sqref="W24:W30">
    <cfRule type="expression" dxfId="43" priority="29">
      <formula>$W$26="MODERADA"</formula>
    </cfRule>
    <cfRule type="expression" dxfId="42" priority="30">
      <formula>$W$26="EXTREMA"</formula>
    </cfRule>
    <cfRule type="expression" dxfId="41" priority="31">
      <formula>$W$26="ALTA"</formula>
    </cfRule>
    <cfRule type="expression" dxfId="40" priority="32">
      <formula>$W$26="BAJA"</formula>
    </cfRule>
  </conditionalFormatting>
  <conditionalFormatting sqref="K31:K32">
    <cfRule type="expression" dxfId="39" priority="25">
      <formula>$K$33="BAJA"</formula>
    </cfRule>
    <cfRule type="expression" dxfId="38" priority="26">
      <formula>$K$33="MODERADA"</formula>
    </cfRule>
    <cfRule type="expression" dxfId="37" priority="27">
      <formula>$K$33="ALTA"</formula>
    </cfRule>
    <cfRule type="expression" dxfId="36" priority="28">
      <formula>$K$33="EXTREMA"</formula>
    </cfRule>
  </conditionalFormatting>
  <conditionalFormatting sqref="W31:W37">
    <cfRule type="expression" dxfId="35" priority="21">
      <formula>$W$33="MODERADA"</formula>
    </cfRule>
    <cfRule type="expression" dxfId="34" priority="22">
      <formula>$W$33="EXTREMA"</formula>
    </cfRule>
    <cfRule type="expression" dxfId="33" priority="23">
      <formula>$W$33="ALTA"</formula>
    </cfRule>
    <cfRule type="expression" dxfId="32" priority="24">
      <formula>$W$33="BAJA"</formula>
    </cfRule>
  </conditionalFormatting>
  <conditionalFormatting sqref="K26:K30">
    <cfRule type="expression" dxfId="31" priority="13">
      <formula>$K$26="BAJA"</formula>
    </cfRule>
    <cfRule type="expression" dxfId="30" priority="14">
      <formula>$K$26="MODERADA"</formula>
    </cfRule>
    <cfRule type="expression" dxfId="29" priority="15">
      <formula>$K$26="ALTA"</formula>
    </cfRule>
    <cfRule type="expression" dxfId="28" priority="16">
      <formula>$K$26="EXTREMA"</formula>
    </cfRule>
  </conditionalFormatting>
  <conditionalFormatting sqref="K33:K37">
    <cfRule type="expression" dxfId="27" priority="9">
      <formula>$K$33="BAJA"</formula>
    </cfRule>
    <cfRule type="expression" dxfId="26" priority="10">
      <formula>$K$33="MODERADA"</formula>
    </cfRule>
    <cfRule type="expression" dxfId="25" priority="11">
      <formula>$K$33="ALTA"</formula>
    </cfRule>
    <cfRule type="expression" dxfId="24" priority="12">
      <formula>$K$33="EXTREMA"</formula>
    </cfRule>
  </conditionalFormatting>
  <conditionalFormatting sqref="K19:K23">
    <cfRule type="expression" dxfId="23" priority="17">
      <formula>$K$19="BAJA"</formula>
    </cfRule>
    <cfRule type="expression" dxfId="22" priority="18">
      <formula>$K$19="MODERADA"</formula>
    </cfRule>
    <cfRule type="expression" dxfId="21" priority="19">
      <formula>$K$19="ALTA"</formula>
    </cfRule>
    <cfRule type="expression" dxfId="20" priority="20">
      <formula>$K$19="EXTREMA"</formula>
    </cfRule>
  </conditionalFormatting>
  <conditionalFormatting sqref="W10:W11">
    <cfRule type="expression" dxfId="19" priority="5">
      <formula>$K$12="BAJA"</formula>
    </cfRule>
    <cfRule type="expression" dxfId="18" priority="6">
      <formula>$K$12="MODERADA"</formula>
    </cfRule>
    <cfRule type="expression" dxfId="17" priority="7">
      <formula>$K$12="ALTA"</formula>
    </cfRule>
    <cfRule type="expression" dxfId="16" priority="8">
      <formula>$K$12="EXTREMA"</formula>
    </cfRule>
  </conditionalFormatting>
  <conditionalFormatting sqref="W12:W16">
    <cfRule type="expression" dxfId="15" priority="1">
      <formula>$K$12="BAJA"</formula>
    </cfRule>
    <cfRule type="expression" dxfId="14" priority="2">
      <formula>$K$12="MODERADA"</formula>
    </cfRule>
    <cfRule type="expression" dxfId="13" priority="3">
      <formula>$K$12="ALTA"</formula>
    </cfRule>
    <cfRule type="expression" dxfId="12" priority="4">
      <formula>$K$12="EXTREMA"</formula>
    </cfRule>
  </conditionalFormatting>
  <dataValidations count="5">
    <dataValidation type="list" allowBlank="1" showInputMessage="1" showErrorMessage="1" sqref="R10:R37">
      <formula1>$AJ$1:$AK$1</formula1>
    </dataValidation>
    <dataValidation type="list" allowBlank="1" showInputMessage="1" showErrorMessage="1" sqref="G10:G37">
      <formula1>$AK$2:$AK$4</formula1>
    </dataValidation>
    <dataValidation type="list" allowBlank="1" showInputMessage="1" showErrorMessage="1" sqref="N10:N37">
      <formula1>$AH$2:$AH$3</formula1>
    </dataValidation>
    <dataValidation type="list" allowBlank="1" showInputMessage="1" showErrorMessage="1" sqref="I10:I37">
      <formula1>$AJ$2:$AJ$4</formula1>
    </dataValidation>
    <dataValidation type="list" allowBlank="1" showInputMessage="1" showErrorMessage="1" sqref="D10:D37">
      <formula1>$AI$2:$AI$5</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0"/>
  <sheetViews>
    <sheetView tabSelected="1" topLeftCell="A7" workbookViewId="0">
      <selection activeCell="L7" sqref="L7:L9"/>
    </sheetView>
  </sheetViews>
  <sheetFormatPr baseColWidth="10" defaultRowHeight="12.75" x14ac:dyDescent="0.2"/>
  <cols>
    <col min="1" max="1" width="20.28515625" style="40" customWidth="1"/>
    <col min="2" max="2" width="17.28515625" style="40" customWidth="1"/>
    <col min="3" max="3" width="13.42578125" style="40" customWidth="1"/>
    <col min="4" max="4" width="15" style="46" customWidth="1"/>
    <col min="5" max="5" width="16.140625" style="40" customWidth="1"/>
    <col min="6" max="6" width="20.7109375" style="40" customWidth="1"/>
    <col min="7" max="7" width="19.140625" style="40" customWidth="1"/>
    <col min="8" max="8" width="2.42578125" style="40" hidden="1" customWidth="1"/>
    <col min="9" max="9" width="13.28515625" style="40" customWidth="1"/>
    <col min="10" max="10" width="5.42578125" style="40" hidden="1" customWidth="1"/>
    <col min="11" max="11" width="17.140625" style="40" customWidth="1"/>
    <col min="12" max="12" width="17" style="40" customWidth="1"/>
    <col min="13" max="13" width="40.140625" style="40" customWidth="1"/>
    <col min="14" max="14" width="9.5703125" style="40" customWidth="1"/>
    <col min="15" max="15" width="4" style="40" hidden="1" customWidth="1"/>
    <col min="16" max="16" width="4.7109375" style="40" hidden="1" customWidth="1"/>
    <col min="17" max="17" width="2.7109375" style="40" hidden="1" customWidth="1"/>
    <col min="18" max="18" width="11.28515625" style="40" customWidth="1"/>
    <col min="19" max="20" width="2.7109375" style="40" hidden="1" customWidth="1"/>
    <col min="21" max="21" width="18.42578125" style="40" customWidth="1"/>
    <col min="22" max="22" width="13.28515625" style="40" customWidth="1"/>
    <col min="23" max="23" width="16.42578125" style="40" customWidth="1"/>
    <col min="24" max="24" width="19.28515625" style="40" customWidth="1"/>
    <col min="25" max="25" width="15.85546875" style="40" customWidth="1"/>
    <col min="26" max="26" width="20.85546875" style="40" customWidth="1"/>
    <col min="27" max="27" width="18.140625" style="40" customWidth="1"/>
    <col min="28" max="28" width="11.7109375" style="40" customWidth="1"/>
    <col min="29" max="29" width="29.7109375" style="40" customWidth="1"/>
    <col min="30" max="30" width="18.140625" style="40" customWidth="1"/>
    <col min="31" max="31" width="16.140625" style="40" customWidth="1"/>
    <col min="32" max="16384" width="11.42578125" style="40"/>
  </cols>
  <sheetData>
    <row r="1" spans="1:37" s="58" customFormat="1" x14ac:dyDescent="0.25">
      <c r="A1" s="477"/>
      <c r="B1" s="479" t="s">
        <v>83</v>
      </c>
      <c r="C1" s="480"/>
      <c r="D1" s="480"/>
      <c r="E1" s="481"/>
      <c r="F1" s="479" t="s">
        <v>85</v>
      </c>
      <c r="G1" s="480"/>
      <c r="H1" s="480"/>
      <c r="I1" s="480"/>
      <c r="J1" s="480"/>
      <c r="K1" s="480"/>
      <c r="L1" s="480"/>
      <c r="M1" s="480"/>
      <c r="N1" s="480"/>
      <c r="O1" s="480"/>
      <c r="P1" s="480"/>
      <c r="Q1" s="480"/>
      <c r="R1" s="480"/>
      <c r="S1" s="480"/>
      <c r="T1" s="480"/>
      <c r="U1" s="480"/>
      <c r="V1" s="480"/>
      <c r="W1" s="480"/>
      <c r="X1" s="480"/>
      <c r="Y1" s="480"/>
      <c r="Z1" s="480"/>
      <c r="AA1" s="480"/>
      <c r="AB1" s="481"/>
      <c r="AC1" s="78" t="s">
        <v>86</v>
      </c>
      <c r="AD1" s="381" t="s">
        <v>96</v>
      </c>
      <c r="AE1" s="383"/>
      <c r="AI1" s="58" t="s">
        <v>61</v>
      </c>
      <c r="AJ1" s="58" t="s">
        <v>9</v>
      </c>
      <c r="AK1" s="58" t="s">
        <v>8</v>
      </c>
    </row>
    <row r="2" spans="1:37" s="58" customFormat="1" x14ac:dyDescent="0.25">
      <c r="A2" s="478"/>
      <c r="B2" s="482"/>
      <c r="C2" s="483"/>
      <c r="D2" s="483"/>
      <c r="E2" s="484"/>
      <c r="F2" s="482"/>
      <c r="G2" s="483"/>
      <c r="H2" s="483"/>
      <c r="I2" s="483"/>
      <c r="J2" s="483"/>
      <c r="K2" s="483"/>
      <c r="L2" s="483"/>
      <c r="M2" s="483"/>
      <c r="N2" s="483"/>
      <c r="O2" s="483"/>
      <c r="P2" s="483"/>
      <c r="Q2" s="483"/>
      <c r="R2" s="483"/>
      <c r="S2" s="483"/>
      <c r="T2" s="483"/>
      <c r="U2" s="483"/>
      <c r="V2" s="483"/>
      <c r="W2" s="483"/>
      <c r="X2" s="483"/>
      <c r="Y2" s="483"/>
      <c r="Z2" s="483"/>
      <c r="AA2" s="483"/>
      <c r="AB2" s="484"/>
      <c r="AC2" s="59" t="s">
        <v>88</v>
      </c>
      <c r="AD2" s="485" t="s">
        <v>97</v>
      </c>
      <c r="AE2" s="486"/>
      <c r="AH2" s="58" t="s">
        <v>11</v>
      </c>
      <c r="AI2" s="58" t="s">
        <v>63</v>
      </c>
      <c r="AJ2" s="58" t="s">
        <v>62</v>
      </c>
      <c r="AK2" s="58" t="s">
        <v>13</v>
      </c>
    </row>
    <row r="3" spans="1:37" s="58" customFormat="1" x14ac:dyDescent="0.25">
      <c r="A3" s="478"/>
      <c r="B3" s="479" t="s">
        <v>84</v>
      </c>
      <c r="C3" s="480"/>
      <c r="D3" s="480"/>
      <c r="E3" s="481"/>
      <c r="F3" s="479" t="s">
        <v>92</v>
      </c>
      <c r="G3" s="480"/>
      <c r="H3" s="480"/>
      <c r="I3" s="480"/>
      <c r="J3" s="480"/>
      <c r="K3" s="480"/>
      <c r="L3" s="480"/>
      <c r="M3" s="480"/>
      <c r="N3" s="480"/>
      <c r="O3" s="480"/>
      <c r="P3" s="480"/>
      <c r="Q3" s="480"/>
      <c r="R3" s="480"/>
      <c r="S3" s="480"/>
      <c r="T3" s="480"/>
      <c r="U3" s="480"/>
      <c r="V3" s="480"/>
      <c r="W3" s="480"/>
      <c r="X3" s="480"/>
      <c r="Y3" s="480"/>
      <c r="Z3" s="480"/>
      <c r="AA3" s="480"/>
      <c r="AB3" s="481"/>
      <c r="AC3" s="78" t="s">
        <v>87</v>
      </c>
      <c r="AD3" s="381"/>
      <c r="AE3" s="383"/>
      <c r="AH3" s="58" t="s">
        <v>12</v>
      </c>
      <c r="AI3" s="58" t="s">
        <v>65</v>
      </c>
      <c r="AJ3" s="58" t="s">
        <v>64</v>
      </c>
      <c r="AK3" s="58" t="s">
        <v>14</v>
      </c>
    </row>
    <row r="4" spans="1:37" s="58" customFormat="1" x14ac:dyDescent="0.25">
      <c r="A4" s="478"/>
      <c r="B4" s="482"/>
      <c r="C4" s="483"/>
      <c r="D4" s="483"/>
      <c r="E4" s="484"/>
      <c r="F4" s="482"/>
      <c r="G4" s="483"/>
      <c r="H4" s="483"/>
      <c r="I4" s="483"/>
      <c r="J4" s="483"/>
      <c r="K4" s="483"/>
      <c r="L4" s="483"/>
      <c r="M4" s="483"/>
      <c r="N4" s="483"/>
      <c r="O4" s="483"/>
      <c r="P4" s="483"/>
      <c r="Q4" s="483"/>
      <c r="R4" s="483"/>
      <c r="S4" s="483"/>
      <c r="T4" s="483"/>
      <c r="U4" s="483"/>
      <c r="V4" s="483"/>
      <c r="W4" s="483"/>
      <c r="X4" s="483"/>
      <c r="Y4" s="483"/>
      <c r="Z4" s="483"/>
      <c r="AA4" s="483"/>
      <c r="AB4" s="484"/>
      <c r="AC4" s="78" t="s">
        <v>89</v>
      </c>
      <c r="AD4" s="487">
        <v>43465</v>
      </c>
      <c r="AE4" s="383"/>
      <c r="AI4" s="58" t="s">
        <v>67</v>
      </c>
      <c r="AJ4" s="58" t="s">
        <v>66</v>
      </c>
      <c r="AK4" s="58" t="s">
        <v>15</v>
      </c>
    </row>
    <row r="5" spans="1:37" x14ac:dyDescent="0.2">
      <c r="A5" s="468" t="s">
        <v>72</v>
      </c>
      <c r="B5" s="468"/>
      <c r="C5" s="1073"/>
      <c r="D5" s="488"/>
      <c r="E5" s="488"/>
      <c r="F5" s="488"/>
      <c r="G5" s="471"/>
      <c r="H5" s="472"/>
      <c r="I5" s="472"/>
      <c r="J5" s="472"/>
      <c r="K5" s="472"/>
      <c r="L5" s="472"/>
      <c r="M5" s="57" t="s">
        <v>79</v>
      </c>
      <c r="N5" s="466" t="s">
        <v>75</v>
      </c>
      <c r="O5" s="466"/>
      <c r="P5" s="466"/>
      <c r="Q5" s="466"/>
      <c r="R5" s="466"/>
      <c r="S5" s="62"/>
      <c r="T5" s="62"/>
      <c r="U5" s="77"/>
      <c r="V5" s="473" t="s">
        <v>90</v>
      </c>
      <c r="W5" s="474"/>
      <c r="X5" s="56"/>
      <c r="Y5" s="74" t="s">
        <v>76</v>
      </c>
      <c r="Z5" s="78"/>
      <c r="AA5" s="74" t="s">
        <v>77</v>
      </c>
      <c r="AB5" s="227" t="s">
        <v>98</v>
      </c>
      <c r="AC5" s="73" t="s">
        <v>78</v>
      </c>
      <c r="AD5" s="475"/>
      <c r="AE5" s="476"/>
      <c r="AI5" s="40" t="s">
        <v>70</v>
      </c>
      <c r="AJ5" s="58" t="s">
        <v>68</v>
      </c>
    </row>
    <row r="6" spans="1:37" x14ac:dyDescent="0.2">
      <c r="A6" s="446" t="s">
        <v>52</v>
      </c>
      <c r="B6" s="446"/>
      <c r="C6" s="446"/>
      <c r="D6" s="446"/>
      <c r="E6" s="446"/>
      <c r="F6" s="446"/>
      <c r="G6" s="447" t="s">
        <v>21</v>
      </c>
      <c r="H6" s="448"/>
      <c r="I6" s="448"/>
      <c r="J6" s="448"/>
      <c r="K6" s="448"/>
      <c r="L6" s="448"/>
      <c r="M6" s="448"/>
      <c r="N6" s="448"/>
      <c r="O6" s="448"/>
      <c r="P6" s="448"/>
      <c r="Q6" s="448"/>
      <c r="R6" s="448"/>
      <c r="S6" s="448"/>
      <c r="T6" s="448"/>
      <c r="U6" s="448"/>
      <c r="V6" s="448"/>
      <c r="W6" s="448"/>
      <c r="X6" s="448"/>
      <c r="Y6" s="448"/>
      <c r="Z6" s="448"/>
      <c r="AA6" s="449"/>
      <c r="AB6" s="450" t="s">
        <v>27</v>
      </c>
      <c r="AC6" s="453" t="s">
        <v>38</v>
      </c>
      <c r="AD6" s="454"/>
      <c r="AE6" s="455"/>
      <c r="AJ6" s="58" t="s">
        <v>69</v>
      </c>
    </row>
    <row r="7" spans="1:37" s="47" customFormat="1" x14ac:dyDescent="0.2">
      <c r="A7" s="462" t="s">
        <v>58</v>
      </c>
      <c r="B7" s="463" t="s">
        <v>60</v>
      </c>
      <c r="C7" s="462" t="s">
        <v>40</v>
      </c>
      <c r="D7" s="462" t="s">
        <v>61</v>
      </c>
      <c r="E7" s="462" t="s">
        <v>41</v>
      </c>
      <c r="F7" s="466" t="s">
        <v>42</v>
      </c>
      <c r="G7" s="430" t="s">
        <v>74</v>
      </c>
      <c r="H7" s="430"/>
      <c r="I7" s="430"/>
      <c r="J7" s="430"/>
      <c r="K7" s="430"/>
      <c r="L7" s="431" t="s">
        <v>25</v>
      </c>
      <c r="M7" s="434" t="s">
        <v>24</v>
      </c>
      <c r="N7" s="434"/>
      <c r="O7" s="434"/>
      <c r="P7" s="434"/>
      <c r="Q7" s="434"/>
      <c r="R7" s="434"/>
      <c r="S7" s="434"/>
      <c r="T7" s="434"/>
      <c r="U7" s="434"/>
      <c r="V7" s="434"/>
      <c r="W7" s="434"/>
      <c r="X7" s="434"/>
      <c r="Y7" s="434"/>
      <c r="Z7" s="434"/>
      <c r="AA7" s="434"/>
      <c r="AB7" s="451"/>
      <c r="AC7" s="456"/>
      <c r="AD7" s="457"/>
      <c r="AE7" s="458"/>
    </row>
    <row r="8" spans="1:37" s="47" customFormat="1" x14ac:dyDescent="0.2">
      <c r="A8" s="462"/>
      <c r="B8" s="464"/>
      <c r="C8" s="462"/>
      <c r="D8" s="462"/>
      <c r="E8" s="462"/>
      <c r="F8" s="466"/>
      <c r="G8" s="435" t="s">
        <v>43</v>
      </c>
      <c r="H8" s="435"/>
      <c r="I8" s="435"/>
      <c r="J8" s="435"/>
      <c r="K8" s="435"/>
      <c r="L8" s="432"/>
      <c r="M8" s="436" t="s">
        <v>54</v>
      </c>
      <c r="N8" s="436" t="s">
        <v>23</v>
      </c>
      <c r="O8" s="66"/>
      <c r="P8" s="67"/>
      <c r="Q8" s="67"/>
      <c r="R8" s="438" t="s">
        <v>45</v>
      </c>
      <c r="S8" s="48"/>
      <c r="T8" s="48"/>
      <c r="U8" s="440" t="s">
        <v>44</v>
      </c>
      <c r="V8" s="441"/>
      <c r="W8" s="442"/>
      <c r="X8" s="443" t="s">
        <v>59</v>
      </c>
      <c r="Y8" s="445" t="s">
        <v>49</v>
      </c>
      <c r="Z8" s="445"/>
      <c r="AA8" s="445"/>
      <c r="AB8" s="451"/>
      <c r="AC8" s="459"/>
      <c r="AD8" s="460"/>
      <c r="AE8" s="461"/>
    </row>
    <row r="9" spans="1:37" s="47" customFormat="1" ht="25.5" x14ac:dyDescent="0.2">
      <c r="A9" s="463"/>
      <c r="B9" s="465"/>
      <c r="C9" s="463"/>
      <c r="D9" s="463"/>
      <c r="E9" s="463"/>
      <c r="F9" s="467"/>
      <c r="G9" s="69" t="s">
        <v>8</v>
      </c>
      <c r="H9" s="70" t="s">
        <v>80</v>
      </c>
      <c r="I9" s="69" t="s">
        <v>9</v>
      </c>
      <c r="J9" s="70" t="s">
        <v>81</v>
      </c>
      <c r="K9" s="83" t="s">
        <v>10</v>
      </c>
      <c r="L9" s="433"/>
      <c r="M9" s="437"/>
      <c r="N9" s="437"/>
      <c r="O9" s="68"/>
      <c r="P9" s="68"/>
      <c r="Q9" s="68"/>
      <c r="R9" s="439"/>
      <c r="S9" s="49"/>
      <c r="T9" s="49"/>
      <c r="U9" s="71" t="s">
        <v>8</v>
      </c>
      <c r="V9" s="72" t="s">
        <v>9</v>
      </c>
      <c r="W9" s="71" t="s">
        <v>10</v>
      </c>
      <c r="X9" s="444"/>
      <c r="Y9" s="64" t="s">
        <v>93</v>
      </c>
      <c r="Z9" s="84" t="s">
        <v>47</v>
      </c>
      <c r="AA9" s="84" t="s">
        <v>48</v>
      </c>
      <c r="AB9" s="452"/>
      <c r="AC9" s="65" t="s">
        <v>47</v>
      </c>
      <c r="AD9" s="65" t="s">
        <v>50</v>
      </c>
      <c r="AE9" s="75" t="s">
        <v>51</v>
      </c>
    </row>
    <row r="10" spans="1:37" ht="25.5" x14ac:dyDescent="0.2">
      <c r="A10" s="375" t="s">
        <v>643</v>
      </c>
      <c r="B10" s="502" t="s">
        <v>644</v>
      </c>
      <c r="C10" s="375" t="s">
        <v>645</v>
      </c>
      <c r="D10" s="1151" t="s">
        <v>67</v>
      </c>
      <c r="E10" s="375" t="s">
        <v>646</v>
      </c>
      <c r="F10" s="375" t="s">
        <v>647</v>
      </c>
      <c r="G10" s="413" t="s">
        <v>15</v>
      </c>
      <c r="H10" s="415" t="str">
        <f>IF(G10="(1) RARA VEZ","1", IF(G10="(2) IMPROBABLE","2",IF(G10="(3) POSIBLE","3",IF(G10="(4) PROBABLE","4",IF(G10="(5) CASI SEGURO","5","")))))</f>
        <v>3</v>
      </c>
      <c r="I10" s="418" t="s">
        <v>64</v>
      </c>
      <c r="J10" s="420" t="str">
        <f>IF(I10="(1) INSIGNIFICANTE","1",IF(I10="(2) MENOR","2",IF(I10="(3) MODERADO","3",IF(I10="(4) MAYOR","4",IF(I10="(5) CATASTRÓFICO","5","")))))</f>
        <v>2</v>
      </c>
      <c r="K10" s="347">
        <f>+H10*J10</f>
        <v>6</v>
      </c>
      <c r="L10" s="824" t="s">
        <v>648</v>
      </c>
      <c r="M10" s="50" t="s">
        <v>6</v>
      </c>
      <c r="N10" s="41" t="s">
        <v>11</v>
      </c>
      <c r="O10" s="76">
        <f>IF(N10="SÍ",15,"0")</f>
        <v>15</v>
      </c>
      <c r="P10" s="402">
        <f>SUM(O10:O16)</f>
        <v>85</v>
      </c>
      <c r="Q10" s="404">
        <f>IF(AND(P10&gt;=0,P10&lt;=50),0,IF(AND(P10&gt;50,P10&lt;=75),1,IF(AND(P10&gt;75,P10&lt;=100),2,"REVISAR")))</f>
        <v>2</v>
      </c>
      <c r="R10" s="406" t="s">
        <v>8</v>
      </c>
      <c r="S10" s="404">
        <f>IF(R10="PROBABILIDAD",H10-Q10,J10-Q10)</f>
        <v>1</v>
      </c>
      <c r="T10" s="408">
        <f>IF($S10&lt;=0,1,$S10)</f>
        <v>1</v>
      </c>
      <c r="U10" s="410" t="str">
        <f>IF(AND($R10="PROBABILIDAD",$T10=1),$AK$2,IF(AND(R10="PROBABILIDAD",$T10=2),$AK$3,IF(AND($R10="PROBABILIDAD",$T10=3),$AK$4,IF(AND($R10="PROBABILIDAD",$T10=4),#REF!,IF(AND($R10="PROBABILIDAD",$T10=5),#REF!,$G10)))))</f>
        <v>(1) RARA VEZ</v>
      </c>
      <c r="V10" s="394" t="str">
        <f>IF(AND($R10="IMPACTO",$T10=1),$AJ$2,IF(AND(R10="IMPACTO",$T10=2),$AJ$3,IF(AND($R10="IMPACTO",$T10=3),$AJ$4,IF(AND($R10="IMPACTO",$T10=4),$AJ$5,IF(AND($R10="IMPACTO",$T10=5),$AJ$6,I10)))))</f>
        <v>(2) MENOR</v>
      </c>
      <c r="W10" s="347">
        <f>IF(R10="PROBABILIDAD",T10*J10,T10*H10)</f>
        <v>2</v>
      </c>
      <c r="X10" s="824" t="s">
        <v>649</v>
      </c>
      <c r="Y10" s="400" t="s">
        <v>650</v>
      </c>
      <c r="Z10" s="808" t="s">
        <v>651</v>
      </c>
      <c r="AA10" s="808" t="s">
        <v>652</v>
      </c>
      <c r="AB10" s="1147">
        <v>43646</v>
      </c>
      <c r="AC10" s="1148" t="s">
        <v>653</v>
      </c>
      <c r="AD10" s="808" t="s">
        <v>654</v>
      </c>
      <c r="AE10" s="1148" t="s">
        <v>655</v>
      </c>
    </row>
    <row r="11" spans="1:37" ht="25.5" x14ac:dyDescent="0.2">
      <c r="A11" s="375"/>
      <c r="B11" s="503"/>
      <c r="C11" s="351"/>
      <c r="D11" s="1152"/>
      <c r="E11" s="375"/>
      <c r="F11" s="351"/>
      <c r="G11" s="413"/>
      <c r="H11" s="416"/>
      <c r="I11" s="418"/>
      <c r="J11" s="420"/>
      <c r="K11" s="347"/>
      <c r="L11" s="501"/>
      <c r="M11" s="51" t="s">
        <v>7</v>
      </c>
      <c r="N11" s="41" t="s">
        <v>11</v>
      </c>
      <c r="O11" s="42">
        <f>IF(N11="SÍ",5,"0")</f>
        <v>5</v>
      </c>
      <c r="P11" s="403"/>
      <c r="Q11" s="405"/>
      <c r="R11" s="407"/>
      <c r="S11" s="405"/>
      <c r="T11" s="409"/>
      <c r="U11" s="411"/>
      <c r="V11" s="395"/>
      <c r="W11" s="347"/>
      <c r="X11" s="501"/>
      <c r="Y11" s="401"/>
      <c r="Z11" s="1150"/>
      <c r="AA11" s="1150"/>
      <c r="AB11" s="401"/>
      <c r="AC11" s="1149"/>
      <c r="AD11" s="809"/>
      <c r="AE11" s="1149"/>
    </row>
    <row r="12" spans="1:37" x14ac:dyDescent="0.2">
      <c r="A12" s="375"/>
      <c r="B12" s="503"/>
      <c r="C12" s="351"/>
      <c r="D12" s="1152"/>
      <c r="E12" s="375"/>
      <c r="F12" s="351"/>
      <c r="G12" s="413"/>
      <c r="H12" s="416"/>
      <c r="I12" s="418"/>
      <c r="J12" s="420"/>
      <c r="K12" s="392"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MODERADA</v>
      </c>
      <c r="L12" s="501"/>
      <c r="M12" s="52" t="s">
        <v>3</v>
      </c>
      <c r="N12" s="41" t="s">
        <v>12</v>
      </c>
      <c r="O12" s="42" t="str">
        <f>IF(N12="SÍ",15,"0")</f>
        <v>0</v>
      </c>
      <c r="P12" s="403"/>
      <c r="Q12" s="405"/>
      <c r="R12" s="407"/>
      <c r="S12" s="405"/>
      <c r="T12" s="409"/>
      <c r="U12" s="411"/>
      <c r="V12" s="395"/>
      <c r="W12" s="392"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BAJA</v>
      </c>
      <c r="X12" s="501"/>
      <c r="Y12" s="401"/>
      <c r="Z12" s="1150"/>
      <c r="AA12" s="1150"/>
      <c r="AB12" s="401"/>
      <c r="AC12" s="1149"/>
      <c r="AD12" s="809"/>
      <c r="AE12" s="1149"/>
    </row>
    <row r="13" spans="1:37" x14ac:dyDescent="0.2">
      <c r="A13" s="375"/>
      <c r="B13" s="503"/>
      <c r="C13" s="351"/>
      <c r="D13" s="1152"/>
      <c r="E13" s="375"/>
      <c r="F13" s="351"/>
      <c r="G13" s="413"/>
      <c r="H13" s="416"/>
      <c r="I13" s="418"/>
      <c r="J13" s="420"/>
      <c r="K13" s="392"/>
      <c r="L13" s="501"/>
      <c r="M13" s="52" t="s">
        <v>4</v>
      </c>
      <c r="N13" s="41" t="s">
        <v>11</v>
      </c>
      <c r="O13" s="42">
        <f>IF(N13="SÍ",10,"0")</f>
        <v>10</v>
      </c>
      <c r="P13" s="403"/>
      <c r="Q13" s="405"/>
      <c r="R13" s="407"/>
      <c r="S13" s="405"/>
      <c r="T13" s="409"/>
      <c r="U13" s="411"/>
      <c r="V13" s="395"/>
      <c r="W13" s="392"/>
      <c r="X13" s="501"/>
      <c r="Y13" s="401"/>
      <c r="Z13" s="1150"/>
      <c r="AA13" s="1150"/>
      <c r="AB13" s="401"/>
      <c r="AC13" s="1149"/>
      <c r="AD13" s="809"/>
      <c r="AE13" s="1149"/>
    </row>
    <row r="14" spans="1:37" ht="25.5" x14ac:dyDescent="0.2">
      <c r="A14" s="375"/>
      <c r="B14" s="503"/>
      <c r="C14" s="351"/>
      <c r="D14" s="1152"/>
      <c r="E14" s="375"/>
      <c r="F14" s="351"/>
      <c r="G14" s="413"/>
      <c r="H14" s="416"/>
      <c r="I14" s="418"/>
      <c r="J14" s="420"/>
      <c r="K14" s="392"/>
      <c r="L14" s="501"/>
      <c r="M14" s="51" t="s">
        <v>36</v>
      </c>
      <c r="N14" s="41" t="s">
        <v>11</v>
      </c>
      <c r="O14" s="42">
        <f>IF(N14="SÍ",15,"0")</f>
        <v>15</v>
      </c>
      <c r="P14" s="403"/>
      <c r="Q14" s="405"/>
      <c r="R14" s="407"/>
      <c r="S14" s="405"/>
      <c r="T14" s="409"/>
      <c r="U14" s="411"/>
      <c r="V14" s="395"/>
      <c r="W14" s="392"/>
      <c r="X14" s="501"/>
      <c r="Y14" s="401"/>
      <c r="Z14" s="1150"/>
      <c r="AA14" s="1150"/>
      <c r="AB14" s="401"/>
      <c r="AC14" s="1149"/>
      <c r="AD14" s="809"/>
      <c r="AE14" s="1149"/>
    </row>
    <row r="15" spans="1:37" ht="25.5" x14ac:dyDescent="0.2">
      <c r="A15" s="375"/>
      <c r="B15" s="503"/>
      <c r="C15" s="351"/>
      <c r="D15" s="1152"/>
      <c r="E15" s="375"/>
      <c r="F15" s="351"/>
      <c r="G15" s="413"/>
      <c r="H15" s="416"/>
      <c r="I15" s="418"/>
      <c r="J15" s="420"/>
      <c r="K15" s="392"/>
      <c r="L15" s="501"/>
      <c r="M15" s="51" t="s">
        <v>5</v>
      </c>
      <c r="N15" s="41" t="s">
        <v>11</v>
      </c>
      <c r="O15" s="42">
        <f>IF(N15="SÍ",10,"0")</f>
        <v>10</v>
      </c>
      <c r="P15" s="403"/>
      <c r="Q15" s="405"/>
      <c r="R15" s="407"/>
      <c r="S15" s="405"/>
      <c r="T15" s="409"/>
      <c r="U15" s="411"/>
      <c r="V15" s="395"/>
      <c r="W15" s="392"/>
      <c r="X15" s="501"/>
      <c r="Y15" s="401"/>
      <c r="Z15" s="1150"/>
      <c r="AA15" s="1150"/>
      <c r="AB15" s="401"/>
      <c r="AC15" s="1149"/>
      <c r="AD15" s="809"/>
      <c r="AE15" s="1149"/>
    </row>
    <row r="16" spans="1:37" ht="25.5" x14ac:dyDescent="0.2">
      <c r="A16" s="507"/>
      <c r="B16" s="504"/>
      <c r="C16" s="415"/>
      <c r="D16" s="1153"/>
      <c r="E16" s="507"/>
      <c r="F16" s="415"/>
      <c r="G16" s="414"/>
      <c r="H16" s="417"/>
      <c r="I16" s="419"/>
      <c r="J16" s="420"/>
      <c r="K16" s="393"/>
      <c r="L16" s="501"/>
      <c r="M16" s="53" t="s">
        <v>35</v>
      </c>
      <c r="N16" s="41" t="s">
        <v>11</v>
      </c>
      <c r="O16" s="42">
        <f>IF(N16="SÍ",30,"0")</f>
        <v>30</v>
      </c>
      <c r="P16" s="403"/>
      <c r="Q16" s="405"/>
      <c r="R16" s="407"/>
      <c r="S16" s="405"/>
      <c r="T16" s="409"/>
      <c r="U16" s="412"/>
      <c r="V16" s="396"/>
      <c r="W16" s="393"/>
      <c r="X16" s="501"/>
      <c r="Y16" s="401"/>
      <c r="Z16" s="1150"/>
      <c r="AA16" s="1150"/>
      <c r="AB16" s="401"/>
      <c r="AC16" s="1149"/>
      <c r="AD16" s="809"/>
      <c r="AE16" s="1149"/>
    </row>
    <row r="17" spans="1:34" x14ac:dyDescent="0.2">
      <c r="A17" s="376" t="s">
        <v>94</v>
      </c>
      <c r="B17" s="376"/>
      <c r="C17" s="376"/>
      <c r="D17" s="376"/>
      <c r="E17" s="376"/>
      <c r="F17" s="376"/>
      <c r="G17" s="376"/>
      <c r="H17" s="376"/>
      <c r="I17" s="376"/>
      <c r="J17" s="376"/>
      <c r="K17" s="376"/>
      <c r="L17" s="376"/>
      <c r="M17" s="376"/>
      <c r="N17" s="376"/>
      <c r="O17" s="376"/>
      <c r="P17" s="376"/>
      <c r="Q17" s="376"/>
      <c r="R17" s="376"/>
      <c r="S17" s="376"/>
      <c r="T17" s="376"/>
      <c r="U17" s="376"/>
      <c r="V17" s="376"/>
      <c r="W17" s="376"/>
      <c r="X17" s="376"/>
      <c r="Y17" s="376"/>
      <c r="Z17" s="376"/>
      <c r="AA17" s="376"/>
      <c r="AB17" s="376"/>
      <c r="AC17" s="376"/>
      <c r="AD17" s="376"/>
      <c r="AE17" s="376"/>
    </row>
    <row r="18" spans="1:34" x14ac:dyDescent="0.2">
      <c r="A18" s="377" t="s">
        <v>34</v>
      </c>
      <c r="B18" s="377"/>
      <c r="C18" s="378"/>
      <c r="D18" s="378"/>
      <c r="E18" s="378"/>
      <c r="F18" s="378"/>
      <c r="G18" s="378"/>
      <c r="H18" s="378"/>
      <c r="I18" s="378"/>
      <c r="J18" s="378"/>
      <c r="K18" s="378"/>
      <c r="L18" s="378"/>
      <c r="M18" s="378"/>
      <c r="N18" s="378"/>
      <c r="O18" s="378"/>
      <c r="P18" s="378"/>
      <c r="Q18" s="378"/>
      <c r="R18" s="378"/>
      <c r="S18" s="378"/>
      <c r="T18" s="378"/>
      <c r="U18" s="378"/>
      <c r="V18" s="378"/>
      <c r="W18" s="378"/>
      <c r="X18" s="378"/>
      <c r="Y18" s="378"/>
      <c r="Z18" s="378"/>
      <c r="AA18" s="378"/>
      <c r="AB18" s="378"/>
      <c r="AC18" s="378"/>
      <c r="AD18" s="378"/>
      <c r="AE18" s="378"/>
    </row>
    <row r="19" spans="1:34" x14ac:dyDescent="0.2">
      <c r="A19" s="379" t="s">
        <v>55</v>
      </c>
      <c r="B19" s="379"/>
      <c r="C19" s="379" t="s">
        <v>71</v>
      </c>
      <c r="D19" s="379"/>
      <c r="E19" s="379"/>
      <c r="F19" s="379"/>
      <c r="G19" s="379"/>
      <c r="H19" s="379"/>
      <c r="I19" s="379"/>
      <c r="J19" s="379"/>
      <c r="K19" s="379"/>
      <c r="L19" s="379"/>
      <c r="M19" s="379"/>
      <c r="N19" s="379"/>
      <c r="O19" s="379"/>
      <c r="P19" s="379"/>
      <c r="Q19" s="379"/>
      <c r="R19" s="379"/>
      <c r="S19" s="379"/>
      <c r="T19" s="379"/>
      <c r="U19" s="379"/>
      <c r="V19" s="379"/>
      <c r="W19" s="379"/>
      <c r="X19" s="379"/>
      <c r="Y19" s="379"/>
      <c r="Z19" s="380" t="s">
        <v>91</v>
      </c>
      <c r="AA19" s="380"/>
      <c r="AB19" s="380"/>
      <c r="AC19" s="381" t="s">
        <v>26</v>
      </c>
      <c r="AD19" s="382"/>
      <c r="AE19" s="383"/>
    </row>
    <row r="20" spans="1:34" s="43" customFormat="1" x14ac:dyDescent="0.2">
      <c r="A20" s="358"/>
      <c r="B20" s="359"/>
      <c r="C20" s="360"/>
      <c r="D20" s="360"/>
      <c r="E20" s="360"/>
      <c r="F20" s="360"/>
      <c r="G20" s="360"/>
      <c r="H20" s="360"/>
      <c r="I20" s="360"/>
      <c r="J20" s="360"/>
      <c r="K20" s="360"/>
      <c r="L20" s="360"/>
      <c r="M20" s="360"/>
      <c r="N20" s="360"/>
      <c r="O20" s="360"/>
      <c r="P20" s="360"/>
      <c r="Q20" s="360"/>
      <c r="R20" s="360"/>
      <c r="S20" s="360"/>
      <c r="T20" s="360"/>
      <c r="U20" s="360"/>
      <c r="V20" s="360"/>
      <c r="W20" s="360"/>
      <c r="X20" s="360"/>
      <c r="Y20" s="360"/>
      <c r="Z20" s="361"/>
      <c r="AA20" s="362"/>
      <c r="AB20" s="363"/>
      <c r="AC20" s="364"/>
      <c r="AD20" s="364"/>
      <c r="AE20" s="364"/>
    </row>
    <row r="21" spans="1:34" s="43" customFormat="1" x14ac:dyDescent="0.2">
      <c r="A21" s="358"/>
      <c r="B21" s="359"/>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1"/>
      <c r="AA21" s="362"/>
      <c r="AB21" s="363"/>
      <c r="AC21" s="364"/>
      <c r="AD21" s="364"/>
      <c r="AE21" s="364"/>
    </row>
    <row r="22" spans="1:34" s="43" customFormat="1" x14ac:dyDescent="0.2">
      <c r="A22" s="358"/>
      <c r="B22" s="359"/>
      <c r="C22" s="360"/>
      <c r="D22" s="360"/>
      <c r="E22" s="360"/>
      <c r="F22" s="360"/>
      <c r="G22" s="360"/>
      <c r="H22" s="360"/>
      <c r="I22" s="360"/>
      <c r="J22" s="360"/>
      <c r="K22" s="360"/>
      <c r="L22" s="360"/>
      <c r="M22" s="360"/>
      <c r="N22" s="360"/>
      <c r="O22" s="360"/>
      <c r="P22" s="360"/>
      <c r="Q22" s="360"/>
      <c r="R22" s="360"/>
      <c r="S22" s="360"/>
      <c r="T22" s="360"/>
      <c r="U22" s="360"/>
      <c r="V22" s="360"/>
      <c r="W22" s="360"/>
      <c r="X22" s="360"/>
      <c r="Y22" s="360"/>
      <c r="Z22" s="361"/>
      <c r="AA22" s="362"/>
      <c r="AB22" s="363"/>
      <c r="AC22" s="364"/>
      <c r="AD22" s="364"/>
      <c r="AE22" s="364"/>
    </row>
    <row r="23" spans="1:34" x14ac:dyDescent="0.2">
      <c r="A23" s="365" t="s">
        <v>37</v>
      </c>
      <c r="B23" s="366"/>
      <c r="C23" s="366"/>
      <c r="D23" s="366"/>
      <c r="E23" s="366"/>
      <c r="F23" s="366"/>
      <c r="G23" s="366"/>
      <c r="H23" s="366"/>
      <c r="I23" s="366"/>
      <c r="J23" s="366"/>
      <c r="K23" s="366"/>
      <c r="L23" s="366"/>
      <c r="M23" s="366"/>
      <c r="N23" s="366"/>
      <c r="O23" s="366"/>
      <c r="P23" s="366"/>
      <c r="Q23" s="366"/>
      <c r="R23" s="366"/>
      <c r="S23" s="366"/>
      <c r="T23" s="366"/>
      <c r="U23" s="366"/>
      <c r="V23" s="366"/>
      <c r="W23" s="366"/>
      <c r="X23" s="366"/>
      <c r="Y23" s="366"/>
      <c r="Z23" s="366"/>
      <c r="AA23" s="366"/>
      <c r="AB23" s="366"/>
      <c r="AC23" s="366"/>
      <c r="AD23" s="366"/>
      <c r="AE23" s="367"/>
    </row>
    <row r="24" spans="1:34" x14ac:dyDescent="0.2">
      <c r="A24" s="347" t="s">
        <v>26</v>
      </c>
      <c r="B24" s="347"/>
      <c r="C24" s="347"/>
      <c r="D24" s="347"/>
      <c r="E24" s="347"/>
      <c r="F24" s="347"/>
      <c r="G24" s="347" t="s">
        <v>82</v>
      </c>
      <c r="H24" s="347"/>
      <c r="I24" s="347"/>
      <c r="J24" s="347"/>
      <c r="K24" s="347"/>
      <c r="L24" s="347"/>
      <c r="M24" s="347"/>
      <c r="N24" s="347" t="s">
        <v>73</v>
      </c>
      <c r="O24" s="347"/>
      <c r="P24" s="347"/>
      <c r="Q24" s="347"/>
      <c r="R24" s="347"/>
      <c r="S24" s="347"/>
      <c r="T24" s="347"/>
      <c r="U24" s="347"/>
      <c r="V24" s="347"/>
      <c r="W24" s="347"/>
      <c r="X24" s="347"/>
      <c r="Y24" s="347"/>
      <c r="Z24" s="347"/>
      <c r="AA24" s="368" t="str">
        <f>IF(OR(X5="X",U5="X"),"APOYO OFICINA ASESORA DE PLANEACIÓN","APOYO OFICINA DE CONTROL INTERNO")</f>
        <v>APOYO OFICINA DE CONTROL INTERNO</v>
      </c>
      <c r="AB24" s="368"/>
      <c r="AC24" s="368"/>
      <c r="AD24" s="368"/>
      <c r="AE24" s="368"/>
      <c r="AF24" s="60"/>
      <c r="AG24" s="60"/>
      <c r="AH24" s="44"/>
    </row>
    <row r="25" spans="1:34" ht="25.5" x14ac:dyDescent="0.2">
      <c r="A25" s="85" t="s">
        <v>95</v>
      </c>
      <c r="B25" s="347"/>
      <c r="C25" s="347"/>
      <c r="D25" s="347"/>
      <c r="E25" s="347"/>
      <c r="F25" s="347"/>
      <c r="G25" s="85" t="s">
        <v>95</v>
      </c>
      <c r="H25" s="347"/>
      <c r="I25" s="347"/>
      <c r="J25" s="347"/>
      <c r="K25" s="347"/>
      <c r="L25" s="347"/>
      <c r="M25" s="347"/>
      <c r="N25" s="352" t="s">
        <v>95</v>
      </c>
      <c r="O25" s="353"/>
      <c r="P25" s="353"/>
      <c r="Q25" s="353"/>
      <c r="R25" s="354"/>
      <c r="S25" s="54"/>
      <c r="T25" s="54"/>
      <c r="U25" s="351"/>
      <c r="V25" s="351"/>
      <c r="W25" s="351"/>
      <c r="X25" s="351"/>
      <c r="Y25" s="351"/>
      <c r="Z25" s="351"/>
      <c r="AA25" s="85" t="s">
        <v>95</v>
      </c>
      <c r="AB25" s="355"/>
      <c r="AC25" s="356"/>
      <c r="AD25" s="356"/>
      <c r="AE25" s="357"/>
      <c r="AF25" s="60"/>
      <c r="AG25" s="60"/>
      <c r="AH25" s="44"/>
    </row>
    <row r="26" spans="1:34" s="43" customFormat="1" x14ac:dyDescent="0.2">
      <c r="A26" s="55" t="s">
        <v>32</v>
      </c>
      <c r="B26" s="347" t="s">
        <v>656</v>
      </c>
      <c r="C26" s="347"/>
      <c r="D26" s="347"/>
      <c r="E26" s="347"/>
      <c r="F26" s="347"/>
      <c r="G26" s="55" t="s">
        <v>32</v>
      </c>
      <c r="H26" s="347"/>
      <c r="I26" s="347"/>
      <c r="J26" s="347"/>
      <c r="K26" s="347"/>
      <c r="L26" s="347"/>
      <c r="M26" s="347"/>
      <c r="N26" s="54" t="s">
        <v>32</v>
      </c>
      <c r="O26" s="54"/>
      <c r="P26" s="54"/>
      <c r="Q26" s="54"/>
      <c r="R26" s="54"/>
      <c r="S26" s="54"/>
      <c r="T26" s="54"/>
      <c r="U26" s="488" t="s">
        <v>657</v>
      </c>
      <c r="V26" s="488"/>
      <c r="W26" s="488"/>
      <c r="X26" s="488"/>
      <c r="Y26" s="488"/>
      <c r="Z26" s="488"/>
      <c r="AA26" s="55" t="s">
        <v>32</v>
      </c>
      <c r="AB26" s="351"/>
      <c r="AC26" s="351"/>
      <c r="AD26" s="351"/>
      <c r="AE26" s="351"/>
      <c r="AF26" s="61"/>
      <c r="AG26" s="61"/>
      <c r="AH26" s="45"/>
    </row>
    <row r="27" spans="1:34" s="43" customFormat="1" x14ac:dyDescent="0.2">
      <c r="A27" s="55" t="s">
        <v>33</v>
      </c>
      <c r="B27" s="347" t="s">
        <v>658</v>
      </c>
      <c r="C27" s="347"/>
      <c r="D27" s="347"/>
      <c r="E27" s="347"/>
      <c r="F27" s="347"/>
      <c r="G27" s="55" t="s">
        <v>33</v>
      </c>
      <c r="H27" s="347"/>
      <c r="I27" s="347"/>
      <c r="J27" s="347"/>
      <c r="K27" s="347"/>
      <c r="L27" s="347"/>
      <c r="M27" s="347"/>
      <c r="N27" s="348" t="s">
        <v>33</v>
      </c>
      <c r="O27" s="349"/>
      <c r="P27" s="349"/>
      <c r="Q27" s="349"/>
      <c r="R27" s="350"/>
      <c r="S27" s="54"/>
      <c r="T27" s="54"/>
      <c r="U27" s="488" t="s">
        <v>659</v>
      </c>
      <c r="V27" s="488"/>
      <c r="W27" s="488"/>
      <c r="X27" s="488"/>
      <c r="Y27" s="488"/>
      <c r="Z27" s="488"/>
      <c r="AA27" s="55" t="s">
        <v>33</v>
      </c>
      <c r="AB27" s="351"/>
      <c r="AC27" s="351"/>
      <c r="AD27" s="351"/>
      <c r="AE27" s="351"/>
      <c r="AF27" s="61"/>
      <c r="AG27" s="61"/>
      <c r="AH27" s="45"/>
    </row>
    <row r="28" spans="1:34" s="43" customFormat="1" x14ac:dyDescent="0.2">
      <c r="D28" s="46"/>
      <c r="AF28" s="45"/>
      <c r="AG28" s="45"/>
      <c r="AH28" s="45"/>
    </row>
    <row r="29" spans="1:34" x14ac:dyDescent="0.2">
      <c r="AF29" s="44"/>
      <c r="AG29" s="44"/>
      <c r="AH29" s="44"/>
    </row>
    <row r="30" spans="1:34" x14ac:dyDescent="0.2">
      <c r="AF30" s="44"/>
      <c r="AG30" s="44"/>
      <c r="AH30" s="44"/>
    </row>
  </sheetData>
  <mergeCells count="102">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G10:G16"/>
    <mergeCell ref="H10:H16"/>
    <mergeCell ref="I10:I16"/>
    <mergeCell ref="J10:J16"/>
    <mergeCell ref="K10:K11"/>
    <mergeCell ref="L10:L16"/>
    <mergeCell ref="A10:A16"/>
    <mergeCell ref="B10:B16"/>
    <mergeCell ref="C10:C16"/>
    <mergeCell ref="D10:D16"/>
    <mergeCell ref="E10:E16"/>
    <mergeCell ref="F10:F16"/>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A20:B20"/>
    <mergeCell ref="C20:Y20"/>
    <mergeCell ref="Z20:AB20"/>
    <mergeCell ref="AC20:AE20"/>
    <mergeCell ref="A21:B21"/>
    <mergeCell ref="C21:Y21"/>
    <mergeCell ref="Z21:AB21"/>
    <mergeCell ref="AC21:AE21"/>
    <mergeCell ref="A17:AE17"/>
    <mergeCell ref="A18:AE18"/>
    <mergeCell ref="A19:B19"/>
    <mergeCell ref="C19:Y19"/>
    <mergeCell ref="Z19:AB19"/>
    <mergeCell ref="AC19:AE19"/>
    <mergeCell ref="A22:B22"/>
    <mergeCell ref="C22:Y22"/>
    <mergeCell ref="Z22:AB22"/>
    <mergeCell ref="AC22:AE22"/>
    <mergeCell ref="A23:AE23"/>
    <mergeCell ref="A24:F24"/>
    <mergeCell ref="G24:M24"/>
    <mergeCell ref="N24:Z24"/>
    <mergeCell ref="AA24:AE24"/>
    <mergeCell ref="B27:F27"/>
    <mergeCell ref="H27:M27"/>
    <mergeCell ref="N27:R27"/>
    <mergeCell ref="U27:Z27"/>
    <mergeCell ref="AB27:AE27"/>
    <mergeCell ref="B25:F25"/>
    <mergeCell ref="H25:M25"/>
    <mergeCell ref="N25:R25"/>
    <mergeCell ref="U25:Z25"/>
    <mergeCell ref="AB25:AE25"/>
    <mergeCell ref="B26:F26"/>
    <mergeCell ref="H26:M26"/>
    <mergeCell ref="U26:Z26"/>
    <mergeCell ref="AB26:AE26"/>
  </mergeCells>
  <conditionalFormatting sqref="K10:K16">
    <cfRule type="expression" dxfId="11" priority="9">
      <formula>$K$12="BAJA"</formula>
    </cfRule>
    <cfRule type="expression" dxfId="10" priority="10">
      <formula>$K$12="MODERADA"</formula>
    </cfRule>
    <cfRule type="expression" dxfId="9" priority="11">
      <formula>$K$12="ALTA"</formula>
    </cfRule>
    <cfRule type="expression" dxfId="8" priority="12">
      <formula>$K$12="EXTREMA"</formula>
    </cfRule>
  </conditionalFormatting>
  <conditionalFormatting sqref="W10:W11">
    <cfRule type="expression" dxfId="7" priority="5">
      <formula>$K$12="BAJA"</formula>
    </cfRule>
    <cfRule type="expression" dxfId="6" priority="6">
      <formula>$K$12="MODERADA"</formula>
    </cfRule>
    <cfRule type="expression" dxfId="5" priority="7">
      <formula>$K$12="ALTA"</formula>
    </cfRule>
    <cfRule type="expression" dxfId="4" priority="8">
      <formula>$K$12="EXTREMA"</formula>
    </cfRule>
  </conditionalFormatting>
  <conditionalFormatting sqref="W12:W16">
    <cfRule type="expression" dxfId="3" priority="1">
      <formula>$K$12="BAJA"</formula>
    </cfRule>
    <cfRule type="expression" dxfId="2" priority="2">
      <formula>$K$12="MODERADA"</formula>
    </cfRule>
    <cfRule type="expression" dxfId="1" priority="3">
      <formula>$K$12="ALTA"</formula>
    </cfRule>
    <cfRule type="expression" dxfId="0" priority="4">
      <formula>$K$12="EXTREMA"</formula>
    </cfRule>
  </conditionalFormatting>
  <dataValidations count="5">
    <dataValidation type="list" allowBlank="1" showInputMessage="1" showErrorMessage="1" sqref="R10:R16">
      <formula1>$AJ$1:$AK$1</formula1>
    </dataValidation>
    <dataValidation type="list" allowBlank="1" showInputMessage="1" showErrorMessage="1" sqref="G10:G16">
      <formula1>$AK$2:$AK$4</formula1>
    </dataValidation>
    <dataValidation type="list" allowBlank="1" showInputMessage="1" showErrorMessage="1" sqref="N10:N16">
      <formula1>$AH$2:$AH$3</formula1>
    </dataValidation>
    <dataValidation type="list" allowBlank="1" showInputMessage="1" showErrorMessage="1" sqref="I10:I16">
      <formula1>$AJ$2:$AJ$4</formula1>
    </dataValidation>
    <dataValidation type="list" allowBlank="1" showInputMessage="1" showErrorMessage="1" sqref="D10:D16">
      <formula1>$AI$2:$AI$5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8"/>
  <sheetViews>
    <sheetView workbookViewId="0">
      <selection activeCell="C10" sqref="C10:C16"/>
    </sheetView>
  </sheetViews>
  <sheetFormatPr baseColWidth="10" defaultColWidth="10.85546875" defaultRowHeight="12.75" x14ac:dyDescent="0.2"/>
  <cols>
    <col min="1" max="2" width="22.42578125" style="40" customWidth="1"/>
    <col min="3" max="3" width="28.42578125" style="40" customWidth="1"/>
    <col min="4" max="4" width="17.28515625" style="46" customWidth="1"/>
    <col min="5" max="5" width="26.7109375" style="40" customWidth="1"/>
    <col min="6" max="6" width="23.14062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41.42578125" style="40" customWidth="1"/>
    <col min="13" max="13" width="44.7109375" style="40" customWidth="1"/>
    <col min="14" max="14" width="9.42578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4" width="36.42578125" style="40" customWidth="1"/>
    <col min="25" max="25" width="21.7109375" style="40" customWidth="1"/>
    <col min="26" max="26" width="49.42578125" style="40" customWidth="1"/>
    <col min="27" max="27" width="28.7109375" style="40" customWidth="1"/>
    <col min="28" max="28" width="15.85546875" style="40" customWidth="1"/>
    <col min="29" max="29" width="43.42578125" style="40" customWidth="1"/>
    <col min="30" max="30" width="19.140625" style="40" customWidth="1"/>
    <col min="31" max="31" width="16.140625" style="40" customWidth="1"/>
    <col min="32" max="16384" width="10.85546875" style="40"/>
  </cols>
  <sheetData>
    <row r="1" spans="1:37" s="58" customFormat="1" ht="21.75" customHeight="1" x14ac:dyDescent="0.25">
      <c r="A1" s="477"/>
      <c r="B1" s="479" t="s">
        <v>83</v>
      </c>
      <c r="C1" s="480"/>
      <c r="D1" s="480"/>
      <c r="E1" s="481"/>
      <c r="F1" s="479" t="s">
        <v>85</v>
      </c>
      <c r="G1" s="480"/>
      <c r="H1" s="480"/>
      <c r="I1" s="480"/>
      <c r="J1" s="480"/>
      <c r="K1" s="480"/>
      <c r="L1" s="480"/>
      <c r="M1" s="480"/>
      <c r="N1" s="480"/>
      <c r="O1" s="480"/>
      <c r="P1" s="480"/>
      <c r="Q1" s="480"/>
      <c r="R1" s="480"/>
      <c r="S1" s="480"/>
      <c r="T1" s="480"/>
      <c r="U1" s="480"/>
      <c r="V1" s="480"/>
      <c r="W1" s="480"/>
      <c r="X1" s="480"/>
      <c r="Y1" s="480"/>
      <c r="Z1" s="480"/>
      <c r="AA1" s="480"/>
      <c r="AB1" s="481"/>
      <c r="AC1" s="78" t="s">
        <v>86</v>
      </c>
      <c r="AD1" s="381" t="s">
        <v>96</v>
      </c>
      <c r="AE1" s="383"/>
      <c r="AI1" s="58" t="s">
        <v>61</v>
      </c>
      <c r="AJ1" s="58" t="s">
        <v>9</v>
      </c>
      <c r="AK1" s="58" t="s">
        <v>8</v>
      </c>
    </row>
    <row r="2" spans="1:37" s="58" customFormat="1" ht="21.75" customHeight="1" x14ac:dyDescent="0.25">
      <c r="A2" s="478"/>
      <c r="B2" s="482"/>
      <c r="C2" s="483"/>
      <c r="D2" s="483"/>
      <c r="E2" s="484"/>
      <c r="F2" s="482"/>
      <c r="G2" s="483"/>
      <c r="H2" s="483"/>
      <c r="I2" s="483"/>
      <c r="J2" s="483"/>
      <c r="K2" s="483"/>
      <c r="L2" s="483"/>
      <c r="M2" s="483"/>
      <c r="N2" s="483"/>
      <c r="O2" s="483"/>
      <c r="P2" s="483"/>
      <c r="Q2" s="483"/>
      <c r="R2" s="483"/>
      <c r="S2" s="483"/>
      <c r="T2" s="483"/>
      <c r="U2" s="483"/>
      <c r="V2" s="483"/>
      <c r="W2" s="483"/>
      <c r="X2" s="483"/>
      <c r="Y2" s="483"/>
      <c r="Z2" s="483"/>
      <c r="AA2" s="483"/>
      <c r="AB2" s="484"/>
      <c r="AC2" s="59" t="s">
        <v>88</v>
      </c>
      <c r="AD2" s="485" t="s">
        <v>97</v>
      </c>
      <c r="AE2" s="486"/>
      <c r="AH2" s="58" t="s">
        <v>11</v>
      </c>
      <c r="AI2" s="58" t="s">
        <v>63</v>
      </c>
      <c r="AJ2" s="58" t="s">
        <v>62</v>
      </c>
      <c r="AK2" s="58" t="s">
        <v>13</v>
      </c>
    </row>
    <row r="3" spans="1:37" s="58" customFormat="1" ht="21.75" customHeight="1" x14ac:dyDescent="0.25">
      <c r="A3" s="478"/>
      <c r="B3" s="479" t="s">
        <v>84</v>
      </c>
      <c r="C3" s="480"/>
      <c r="D3" s="480"/>
      <c r="E3" s="481"/>
      <c r="F3" s="479" t="s">
        <v>92</v>
      </c>
      <c r="G3" s="480"/>
      <c r="H3" s="480"/>
      <c r="I3" s="480"/>
      <c r="J3" s="480"/>
      <c r="K3" s="480"/>
      <c r="L3" s="480"/>
      <c r="M3" s="480"/>
      <c r="N3" s="480"/>
      <c r="O3" s="480"/>
      <c r="P3" s="480"/>
      <c r="Q3" s="480"/>
      <c r="R3" s="480"/>
      <c r="S3" s="480"/>
      <c r="T3" s="480"/>
      <c r="U3" s="480"/>
      <c r="V3" s="480"/>
      <c r="W3" s="480"/>
      <c r="X3" s="480"/>
      <c r="Y3" s="480"/>
      <c r="Z3" s="480"/>
      <c r="AA3" s="480"/>
      <c r="AB3" s="481"/>
      <c r="AC3" s="78" t="s">
        <v>87</v>
      </c>
      <c r="AD3" s="381"/>
      <c r="AE3" s="383"/>
      <c r="AH3" s="58" t="s">
        <v>12</v>
      </c>
      <c r="AI3" s="58" t="s">
        <v>65</v>
      </c>
      <c r="AJ3" s="58" t="s">
        <v>64</v>
      </c>
      <c r="AK3" s="58" t="s">
        <v>14</v>
      </c>
    </row>
    <row r="4" spans="1:37" s="58" customFormat="1" ht="21.75" customHeight="1" x14ac:dyDescent="0.25">
      <c r="A4" s="478"/>
      <c r="B4" s="482"/>
      <c r="C4" s="483"/>
      <c r="D4" s="483"/>
      <c r="E4" s="484"/>
      <c r="F4" s="482"/>
      <c r="G4" s="483"/>
      <c r="H4" s="483"/>
      <c r="I4" s="483"/>
      <c r="J4" s="483"/>
      <c r="K4" s="483"/>
      <c r="L4" s="483"/>
      <c r="M4" s="483"/>
      <c r="N4" s="483"/>
      <c r="O4" s="483"/>
      <c r="P4" s="483"/>
      <c r="Q4" s="483"/>
      <c r="R4" s="483"/>
      <c r="S4" s="483"/>
      <c r="T4" s="483"/>
      <c r="U4" s="483"/>
      <c r="V4" s="483"/>
      <c r="W4" s="483"/>
      <c r="X4" s="483"/>
      <c r="Y4" s="483"/>
      <c r="Z4" s="483"/>
      <c r="AA4" s="483"/>
      <c r="AB4" s="484"/>
      <c r="AC4" s="78" t="s">
        <v>89</v>
      </c>
      <c r="AD4" s="487">
        <v>43465</v>
      </c>
      <c r="AE4" s="383"/>
      <c r="AI4" s="58" t="s">
        <v>67</v>
      </c>
      <c r="AJ4" s="58" t="s">
        <v>66</v>
      </c>
      <c r="AK4" s="58" t="s">
        <v>15</v>
      </c>
    </row>
    <row r="5" spans="1:37" ht="24.75" customHeight="1" x14ac:dyDescent="0.2">
      <c r="A5" s="468" t="s">
        <v>72</v>
      </c>
      <c r="B5" s="468"/>
      <c r="C5" s="469">
        <v>43496</v>
      </c>
      <c r="D5" s="470"/>
      <c r="E5" s="470"/>
      <c r="F5" s="470"/>
      <c r="G5" s="471"/>
      <c r="H5" s="472"/>
      <c r="I5" s="472"/>
      <c r="J5" s="472"/>
      <c r="K5" s="472"/>
      <c r="L5" s="472"/>
      <c r="M5" s="57" t="s">
        <v>79</v>
      </c>
      <c r="N5" s="466" t="s">
        <v>75</v>
      </c>
      <c r="O5" s="466"/>
      <c r="P5" s="466"/>
      <c r="Q5" s="466"/>
      <c r="R5" s="466"/>
      <c r="S5" s="62"/>
      <c r="T5" s="62"/>
      <c r="U5" s="77" t="s">
        <v>98</v>
      </c>
      <c r="V5" s="473" t="s">
        <v>90</v>
      </c>
      <c r="W5" s="474"/>
      <c r="X5" s="56"/>
      <c r="Y5" s="74" t="s">
        <v>76</v>
      </c>
      <c r="Z5" s="78" t="s">
        <v>98</v>
      </c>
      <c r="AA5" s="74" t="s">
        <v>77</v>
      </c>
      <c r="AB5" s="56"/>
      <c r="AC5" s="73" t="s">
        <v>78</v>
      </c>
      <c r="AD5" s="475"/>
      <c r="AE5" s="476"/>
      <c r="AI5" s="40" t="s">
        <v>70</v>
      </c>
      <c r="AJ5" s="58" t="s">
        <v>68</v>
      </c>
    </row>
    <row r="6" spans="1:37" x14ac:dyDescent="0.2">
      <c r="A6" s="446" t="s">
        <v>52</v>
      </c>
      <c r="B6" s="446"/>
      <c r="C6" s="446"/>
      <c r="D6" s="446"/>
      <c r="E6" s="446"/>
      <c r="F6" s="446"/>
      <c r="G6" s="447" t="s">
        <v>21</v>
      </c>
      <c r="H6" s="448"/>
      <c r="I6" s="448"/>
      <c r="J6" s="448"/>
      <c r="K6" s="448"/>
      <c r="L6" s="448"/>
      <c r="M6" s="448"/>
      <c r="N6" s="448"/>
      <c r="O6" s="448"/>
      <c r="P6" s="448"/>
      <c r="Q6" s="448"/>
      <c r="R6" s="448"/>
      <c r="S6" s="448"/>
      <c r="T6" s="448"/>
      <c r="U6" s="448"/>
      <c r="V6" s="448"/>
      <c r="W6" s="448"/>
      <c r="X6" s="448"/>
      <c r="Y6" s="448"/>
      <c r="Z6" s="448"/>
      <c r="AA6" s="449"/>
      <c r="AB6" s="450" t="s">
        <v>27</v>
      </c>
      <c r="AC6" s="453" t="s">
        <v>38</v>
      </c>
      <c r="AD6" s="454"/>
      <c r="AE6" s="455"/>
      <c r="AJ6" s="58" t="s">
        <v>69</v>
      </c>
    </row>
    <row r="7" spans="1:37" s="47" customFormat="1" ht="14.25" customHeight="1" x14ac:dyDescent="0.2">
      <c r="A7" s="462" t="s">
        <v>58</v>
      </c>
      <c r="B7" s="463" t="s">
        <v>60</v>
      </c>
      <c r="C7" s="462" t="s">
        <v>40</v>
      </c>
      <c r="D7" s="462" t="s">
        <v>61</v>
      </c>
      <c r="E7" s="462" t="s">
        <v>41</v>
      </c>
      <c r="F7" s="466" t="s">
        <v>42</v>
      </c>
      <c r="G7" s="430" t="s">
        <v>74</v>
      </c>
      <c r="H7" s="430"/>
      <c r="I7" s="430"/>
      <c r="J7" s="430"/>
      <c r="K7" s="430"/>
      <c r="L7" s="431" t="s">
        <v>25</v>
      </c>
      <c r="M7" s="434" t="s">
        <v>24</v>
      </c>
      <c r="N7" s="434"/>
      <c r="O7" s="434"/>
      <c r="P7" s="434"/>
      <c r="Q7" s="434"/>
      <c r="R7" s="434"/>
      <c r="S7" s="434"/>
      <c r="T7" s="434"/>
      <c r="U7" s="434"/>
      <c r="V7" s="434"/>
      <c r="W7" s="434"/>
      <c r="X7" s="434"/>
      <c r="Y7" s="434"/>
      <c r="Z7" s="434"/>
      <c r="AA7" s="434"/>
      <c r="AB7" s="451"/>
      <c r="AC7" s="456"/>
      <c r="AD7" s="457"/>
      <c r="AE7" s="458"/>
    </row>
    <row r="8" spans="1:37" s="47" customFormat="1" ht="20.25" customHeight="1" x14ac:dyDescent="0.2">
      <c r="A8" s="462"/>
      <c r="B8" s="464"/>
      <c r="C8" s="462"/>
      <c r="D8" s="462"/>
      <c r="E8" s="462"/>
      <c r="F8" s="466"/>
      <c r="G8" s="435" t="s">
        <v>43</v>
      </c>
      <c r="H8" s="435"/>
      <c r="I8" s="435"/>
      <c r="J8" s="435"/>
      <c r="K8" s="435"/>
      <c r="L8" s="432"/>
      <c r="M8" s="436" t="s">
        <v>54</v>
      </c>
      <c r="N8" s="436" t="s">
        <v>23</v>
      </c>
      <c r="O8" s="66"/>
      <c r="P8" s="67"/>
      <c r="Q8" s="67"/>
      <c r="R8" s="438" t="s">
        <v>45</v>
      </c>
      <c r="S8" s="48"/>
      <c r="T8" s="48"/>
      <c r="U8" s="440" t="s">
        <v>44</v>
      </c>
      <c r="V8" s="441"/>
      <c r="W8" s="442"/>
      <c r="X8" s="443" t="s">
        <v>59</v>
      </c>
      <c r="Y8" s="445" t="s">
        <v>49</v>
      </c>
      <c r="Z8" s="445"/>
      <c r="AA8" s="445"/>
      <c r="AB8" s="451"/>
      <c r="AC8" s="459"/>
      <c r="AD8" s="460"/>
      <c r="AE8" s="461"/>
    </row>
    <row r="9" spans="1:37" s="47" customFormat="1" ht="47.25" customHeight="1" x14ac:dyDescent="0.2">
      <c r="A9" s="463"/>
      <c r="B9" s="465"/>
      <c r="C9" s="463"/>
      <c r="D9" s="463"/>
      <c r="E9" s="463"/>
      <c r="F9" s="467"/>
      <c r="G9" s="69" t="s">
        <v>8</v>
      </c>
      <c r="H9" s="70" t="s">
        <v>80</v>
      </c>
      <c r="I9" s="69" t="s">
        <v>9</v>
      </c>
      <c r="J9" s="70" t="s">
        <v>81</v>
      </c>
      <c r="K9" s="83" t="s">
        <v>10</v>
      </c>
      <c r="L9" s="433"/>
      <c r="M9" s="437"/>
      <c r="N9" s="437"/>
      <c r="O9" s="68"/>
      <c r="P9" s="68"/>
      <c r="Q9" s="68"/>
      <c r="R9" s="439"/>
      <c r="S9" s="49"/>
      <c r="T9" s="49"/>
      <c r="U9" s="71" t="s">
        <v>8</v>
      </c>
      <c r="V9" s="72" t="s">
        <v>9</v>
      </c>
      <c r="W9" s="71" t="s">
        <v>10</v>
      </c>
      <c r="X9" s="444"/>
      <c r="Y9" s="64" t="s">
        <v>93</v>
      </c>
      <c r="Z9" s="84" t="s">
        <v>47</v>
      </c>
      <c r="AA9" s="84" t="s">
        <v>48</v>
      </c>
      <c r="AB9" s="452"/>
      <c r="AC9" s="86" t="s">
        <v>47</v>
      </c>
      <c r="AD9" s="65" t="s">
        <v>50</v>
      </c>
      <c r="AE9" s="75" t="s">
        <v>51</v>
      </c>
    </row>
    <row r="10" spans="1:37" ht="32.25" customHeight="1" x14ac:dyDescent="0.2">
      <c r="A10" s="423" t="s">
        <v>99</v>
      </c>
      <c r="B10" s="423" t="s">
        <v>100</v>
      </c>
      <c r="C10" s="426" t="s">
        <v>101</v>
      </c>
      <c r="D10" s="375" t="s">
        <v>67</v>
      </c>
      <c r="E10" s="426" t="s">
        <v>102</v>
      </c>
      <c r="F10" s="426" t="s">
        <v>103</v>
      </c>
      <c r="G10" s="413" t="s">
        <v>15</v>
      </c>
      <c r="H10" s="415" t="str">
        <f>IF(G10="(1) RARA VEZ","1", IF(G10="(2) IMPROBABLE","2",IF(G10="(3) POSIBLE","3",IF(G10="(4) PROBABLE","4",IF(G10="(5) CASI SEGURO","5","")))))</f>
        <v>3</v>
      </c>
      <c r="I10" s="418" t="s">
        <v>66</v>
      </c>
      <c r="J10" s="420" t="str">
        <f>IF(I10="(1) INSIGNIFICANTE","1",IF(I10="(2) MENOR","2",IF(I10="(3) MODERADO","3",IF(I10="(4) MAYOR","4",IF(I10="(5) CATASTRÓFICO","5","")))))</f>
        <v>3</v>
      </c>
      <c r="K10" s="347">
        <f>+H10*J10</f>
        <v>9</v>
      </c>
      <c r="L10" s="421" t="s">
        <v>104</v>
      </c>
      <c r="M10" s="50" t="s">
        <v>6</v>
      </c>
      <c r="N10" s="41" t="s">
        <v>11</v>
      </c>
      <c r="O10" s="76">
        <f>IF(N10="SÍ",15,"0")</f>
        <v>15</v>
      </c>
      <c r="P10" s="402">
        <f>SUM(O10:O16)</f>
        <v>55</v>
      </c>
      <c r="Q10" s="404">
        <f>IF(AND(P10&gt;=0,P10&lt;=50),0,IF(AND(P10&gt;50,P10&lt;=75),1,IF(AND(P10&gt;75,P10&lt;=100),2,"REVISAR")))</f>
        <v>1</v>
      </c>
      <c r="R10" s="406" t="s">
        <v>8</v>
      </c>
      <c r="S10" s="404">
        <f>IF(R10="PROBABILIDAD",H10-Q10,J10-Q10)</f>
        <v>2</v>
      </c>
      <c r="T10" s="408">
        <f>IF($S10&lt;=0,1,$S10)</f>
        <v>2</v>
      </c>
      <c r="U10" s="410" t="str">
        <f>IF(AND($R10="PROBABILIDAD",$T10=1),$AK$2,IF(AND(R10="PROBABILIDAD",$T10=2),$AK$3,IF(AND($R10="PROBABILIDAD",$T10=3),$AK$4,IF(AND($R10="PROBABILIDAD",$T10=4),#REF!,IF(AND($R10="PROBABILIDAD",$T10=5),#REF!,$G10)))))</f>
        <v>(2) IMPROBABLE</v>
      </c>
      <c r="V10" s="394" t="str">
        <f>IF(AND($R10="IMPACTO",$T10=1),$AJ$2,IF(AND(R10="IMPACTO",$T10=2),$AJ$3,IF(AND($R10="IMPACTO",$T10=3),$AJ$4,IF(AND($R10="IMPACTO",$T10=4),$AJ$5,IF(AND($R10="IMPACTO",$T10=5),$AJ$6,I10)))))</f>
        <v>(3) MODERADO</v>
      </c>
      <c r="W10" s="347">
        <f>IF(R10="PROBABILIDAD",T10*J10,T10*H10)</f>
        <v>6</v>
      </c>
      <c r="X10" s="398" t="s">
        <v>105</v>
      </c>
      <c r="Y10" s="400" t="s">
        <v>106</v>
      </c>
      <c r="Z10" s="398" t="s">
        <v>107</v>
      </c>
      <c r="AA10" s="398" t="s">
        <v>108</v>
      </c>
      <c r="AB10" s="384">
        <v>43646</v>
      </c>
      <c r="AC10" s="386" t="s">
        <v>109</v>
      </c>
      <c r="AD10" s="388" t="s">
        <v>110</v>
      </c>
      <c r="AE10" s="390" t="s">
        <v>111</v>
      </c>
    </row>
    <row r="11" spans="1:37" ht="32.25" customHeight="1" x14ac:dyDescent="0.2">
      <c r="A11" s="424"/>
      <c r="B11" s="424"/>
      <c r="C11" s="427"/>
      <c r="D11" s="351"/>
      <c r="E11" s="426"/>
      <c r="F11" s="427"/>
      <c r="G11" s="413"/>
      <c r="H11" s="416"/>
      <c r="I11" s="418"/>
      <c r="J11" s="420"/>
      <c r="K11" s="347"/>
      <c r="L11" s="422"/>
      <c r="M11" s="51" t="s">
        <v>7</v>
      </c>
      <c r="N11" s="41" t="s">
        <v>11</v>
      </c>
      <c r="O11" s="42">
        <f>IF(N11="SÍ",5,"0")</f>
        <v>5</v>
      </c>
      <c r="P11" s="403"/>
      <c r="Q11" s="405"/>
      <c r="R11" s="407"/>
      <c r="S11" s="405"/>
      <c r="T11" s="409"/>
      <c r="U11" s="411"/>
      <c r="V11" s="395"/>
      <c r="W11" s="347"/>
      <c r="X11" s="399"/>
      <c r="Y11" s="401"/>
      <c r="Z11" s="399"/>
      <c r="AA11" s="399"/>
      <c r="AB11" s="385"/>
      <c r="AC11" s="429"/>
      <c r="AD11" s="389"/>
      <c r="AE11" s="391"/>
    </row>
    <row r="12" spans="1:37" ht="32.25" customHeight="1" x14ac:dyDescent="0.2">
      <c r="A12" s="424"/>
      <c r="B12" s="424"/>
      <c r="C12" s="427"/>
      <c r="D12" s="351"/>
      <c r="E12" s="426"/>
      <c r="F12" s="427"/>
      <c r="G12" s="413"/>
      <c r="H12" s="416"/>
      <c r="I12" s="418"/>
      <c r="J12" s="420"/>
      <c r="K12" s="392"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422"/>
      <c r="M12" s="52" t="s">
        <v>3</v>
      </c>
      <c r="N12" s="41" t="s">
        <v>12</v>
      </c>
      <c r="O12" s="42" t="str">
        <f>IF(N12="SÍ",15,"0")</f>
        <v>0</v>
      </c>
      <c r="P12" s="403"/>
      <c r="Q12" s="405"/>
      <c r="R12" s="407"/>
      <c r="S12" s="405"/>
      <c r="T12" s="409"/>
      <c r="U12" s="411"/>
      <c r="V12" s="395"/>
      <c r="W12" s="392"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MODERADA</v>
      </c>
      <c r="X12" s="399"/>
      <c r="Y12" s="401"/>
      <c r="Z12" s="399"/>
      <c r="AA12" s="399"/>
      <c r="AB12" s="385"/>
      <c r="AC12" s="429"/>
      <c r="AD12" s="389"/>
      <c r="AE12" s="391"/>
    </row>
    <row r="13" spans="1:37" ht="32.25" customHeight="1" x14ac:dyDescent="0.2">
      <c r="A13" s="424"/>
      <c r="B13" s="424"/>
      <c r="C13" s="427"/>
      <c r="D13" s="351"/>
      <c r="E13" s="426"/>
      <c r="F13" s="427"/>
      <c r="G13" s="413"/>
      <c r="H13" s="416"/>
      <c r="I13" s="418"/>
      <c r="J13" s="420"/>
      <c r="K13" s="392"/>
      <c r="L13" s="422"/>
      <c r="M13" s="52" t="s">
        <v>4</v>
      </c>
      <c r="N13" s="41" t="s">
        <v>11</v>
      </c>
      <c r="O13" s="42">
        <f>IF(N13="SÍ",10,"0")</f>
        <v>10</v>
      </c>
      <c r="P13" s="403"/>
      <c r="Q13" s="405"/>
      <c r="R13" s="407"/>
      <c r="S13" s="405"/>
      <c r="T13" s="409"/>
      <c r="U13" s="411"/>
      <c r="V13" s="395"/>
      <c r="W13" s="392"/>
      <c r="X13" s="399"/>
      <c r="Y13" s="401"/>
      <c r="Z13" s="399"/>
      <c r="AA13" s="399"/>
      <c r="AB13" s="385"/>
      <c r="AC13" s="429"/>
      <c r="AD13" s="389"/>
      <c r="AE13" s="391"/>
    </row>
    <row r="14" spans="1:37" ht="32.25" customHeight="1" x14ac:dyDescent="0.2">
      <c r="A14" s="424"/>
      <c r="B14" s="424"/>
      <c r="C14" s="427"/>
      <c r="D14" s="351"/>
      <c r="E14" s="426"/>
      <c r="F14" s="427"/>
      <c r="G14" s="413"/>
      <c r="H14" s="416"/>
      <c r="I14" s="418"/>
      <c r="J14" s="420"/>
      <c r="K14" s="392"/>
      <c r="L14" s="422"/>
      <c r="M14" s="51" t="s">
        <v>36</v>
      </c>
      <c r="N14" s="41" t="s">
        <v>11</v>
      </c>
      <c r="O14" s="42">
        <f>IF(N14="SÍ",15,"0")</f>
        <v>15</v>
      </c>
      <c r="P14" s="403"/>
      <c r="Q14" s="405"/>
      <c r="R14" s="407"/>
      <c r="S14" s="405"/>
      <c r="T14" s="409"/>
      <c r="U14" s="411"/>
      <c r="V14" s="395"/>
      <c r="W14" s="392"/>
      <c r="X14" s="399"/>
      <c r="Y14" s="401"/>
      <c r="Z14" s="399"/>
      <c r="AA14" s="399"/>
      <c r="AB14" s="385"/>
      <c r="AC14" s="429"/>
      <c r="AD14" s="389"/>
      <c r="AE14" s="391"/>
    </row>
    <row r="15" spans="1:37" ht="32.25" customHeight="1" x14ac:dyDescent="0.2">
      <c r="A15" s="424"/>
      <c r="B15" s="424"/>
      <c r="C15" s="427"/>
      <c r="D15" s="351"/>
      <c r="E15" s="426"/>
      <c r="F15" s="427"/>
      <c r="G15" s="413"/>
      <c r="H15" s="416"/>
      <c r="I15" s="418"/>
      <c r="J15" s="420"/>
      <c r="K15" s="392"/>
      <c r="L15" s="422"/>
      <c r="M15" s="51" t="s">
        <v>5</v>
      </c>
      <c r="N15" s="41" t="s">
        <v>11</v>
      </c>
      <c r="O15" s="42">
        <f>IF(N15="SÍ",10,"0")</f>
        <v>10</v>
      </c>
      <c r="P15" s="403"/>
      <c r="Q15" s="405"/>
      <c r="R15" s="407"/>
      <c r="S15" s="405"/>
      <c r="T15" s="409"/>
      <c r="U15" s="411"/>
      <c r="V15" s="395"/>
      <c r="W15" s="392"/>
      <c r="X15" s="399"/>
      <c r="Y15" s="401"/>
      <c r="Z15" s="399"/>
      <c r="AA15" s="399"/>
      <c r="AB15" s="385"/>
      <c r="AC15" s="429"/>
      <c r="AD15" s="389"/>
      <c r="AE15" s="391"/>
    </row>
    <row r="16" spans="1:37" ht="32.25" customHeight="1" x14ac:dyDescent="0.2">
      <c r="A16" s="425"/>
      <c r="B16" s="425"/>
      <c r="C16" s="428"/>
      <c r="D16" s="415"/>
      <c r="E16" s="423"/>
      <c r="F16" s="428"/>
      <c r="G16" s="414"/>
      <c r="H16" s="417"/>
      <c r="I16" s="419"/>
      <c r="J16" s="420"/>
      <c r="K16" s="393"/>
      <c r="L16" s="422"/>
      <c r="M16" s="53" t="s">
        <v>35</v>
      </c>
      <c r="N16" s="41" t="s">
        <v>12</v>
      </c>
      <c r="O16" s="42" t="str">
        <f>IF(N16="SÍ",30,"0")</f>
        <v>0</v>
      </c>
      <c r="P16" s="403"/>
      <c r="Q16" s="405"/>
      <c r="R16" s="407"/>
      <c r="S16" s="405"/>
      <c r="T16" s="409"/>
      <c r="U16" s="412"/>
      <c r="V16" s="396"/>
      <c r="W16" s="393"/>
      <c r="X16" s="399"/>
      <c r="Y16" s="401"/>
      <c r="Z16" s="399"/>
      <c r="AA16" s="399"/>
      <c r="AB16" s="385"/>
      <c r="AC16" s="429"/>
      <c r="AD16" s="389"/>
      <c r="AE16" s="391"/>
    </row>
    <row r="17" spans="1:33" ht="25.5" x14ac:dyDescent="0.2">
      <c r="A17" s="423" t="s">
        <v>99</v>
      </c>
      <c r="B17" s="423" t="s">
        <v>100</v>
      </c>
      <c r="C17" s="426" t="s">
        <v>112</v>
      </c>
      <c r="D17" s="375" t="s">
        <v>67</v>
      </c>
      <c r="E17" s="426" t="s">
        <v>113</v>
      </c>
      <c r="F17" s="426" t="s">
        <v>114</v>
      </c>
      <c r="G17" s="413" t="s">
        <v>15</v>
      </c>
      <c r="H17" s="415" t="str">
        <f>IF(G17="(1) RARA VEZ","1", IF(G17="(2) IMPROBABLE","2",IF(G17="(3) POSIBLE","3",IF(G17="(4) PROBABLE","4",IF(G17="(5) CASI SEGURO","5","")))))</f>
        <v>3</v>
      </c>
      <c r="I17" s="418" t="s">
        <v>64</v>
      </c>
      <c r="J17" s="420" t="str">
        <f>IF(I17="(1) INSIGNIFICANTE","1",IF(I17="(2) MENOR","2",IF(I17="(3) MODERADO","3",IF(I17="(4) MAYOR","4",IF(I17="(5) CATASTRÓFICO","5","")))))</f>
        <v>2</v>
      </c>
      <c r="K17" s="347">
        <f>+H17*J17</f>
        <v>6</v>
      </c>
      <c r="L17" s="421" t="s">
        <v>115</v>
      </c>
      <c r="M17" s="50" t="s">
        <v>6</v>
      </c>
      <c r="N17" s="41" t="s">
        <v>11</v>
      </c>
      <c r="O17" s="76">
        <f>IF(N17="SÍ",15,"0")</f>
        <v>15</v>
      </c>
      <c r="P17" s="402">
        <f>SUM(O17:O23)</f>
        <v>85</v>
      </c>
      <c r="Q17" s="404">
        <f>IF(AND(P17&gt;=0,P17&lt;=50),0,IF(AND(P17&gt;50,P17&lt;=75),1,IF(AND(P17&gt;75,P17&lt;=100),2,"REVISAR")))</f>
        <v>2</v>
      </c>
      <c r="R17" s="406" t="s">
        <v>9</v>
      </c>
      <c r="S17" s="404">
        <f>IF(R17="PROBABILIDAD",H17-Q17,J17-Q17)</f>
        <v>0</v>
      </c>
      <c r="T17" s="408">
        <f>IF($S17&lt;=0,1,$S17)</f>
        <v>1</v>
      </c>
      <c r="U17" s="410" t="str">
        <f>IF(AND($R17="PROBABILIDAD",$T17=1),$AK$2,IF(AND(R17="PROBABILIDAD",$T17=2),$AK$3,IF(AND($R17="PROBABILIDAD",$T17=3),$AK$4,IF(AND($R17="PROBABILIDAD",$T17=4),#REF!,IF(AND($R17="PROBABILIDAD",$T17=5),#REF!,$G17)))))</f>
        <v>(3) POSIBLE</v>
      </c>
      <c r="V17" s="394" t="str">
        <f>IF(AND($R17="IMPACTO",$T17=1),$AJ$2,IF(AND(R17="IMPACTO",$T17=2),$AJ$3,IF(AND($R17="IMPACTO",$T17=3),$AJ$4,IF(AND($R17="IMPACTO",$T17=4),$AJ$5,IF(AND($R17="IMPACTO",$T17=5),$AJ$6,I17)))))</f>
        <v>(1) INSIGNIFICANTE</v>
      </c>
      <c r="W17" s="397">
        <f>IF(R17="PROBABILIDAD",T17*J17,T17*H17)</f>
        <v>3</v>
      </c>
      <c r="X17" s="398" t="s">
        <v>116</v>
      </c>
      <c r="Y17" s="400" t="s">
        <v>106</v>
      </c>
      <c r="Z17" s="398" t="s">
        <v>117</v>
      </c>
      <c r="AA17" s="398" t="s">
        <v>118</v>
      </c>
      <c r="AB17" s="384">
        <v>43646</v>
      </c>
      <c r="AC17" s="386" t="s">
        <v>119</v>
      </c>
      <c r="AD17" s="388" t="s">
        <v>110</v>
      </c>
      <c r="AE17" s="390" t="s">
        <v>120</v>
      </c>
    </row>
    <row r="18" spans="1:33" ht="25.5" x14ac:dyDescent="0.2">
      <c r="A18" s="424"/>
      <c r="B18" s="424"/>
      <c r="C18" s="427"/>
      <c r="D18" s="351"/>
      <c r="E18" s="426"/>
      <c r="F18" s="427"/>
      <c r="G18" s="413"/>
      <c r="H18" s="416"/>
      <c r="I18" s="418"/>
      <c r="J18" s="420"/>
      <c r="K18" s="347"/>
      <c r="L18" s="422"/>
      <c r="M18" s="51" t="s">
        <v>7</v>
      </c>
      <c r="N18" s="41" t="s">
        <v>11</v>
      </c>
      <c r="O18" s="42">
        <f>IF(N18="SÍ",5,"0")</f>
        <v>5</v>
      </c>
      <c r="P18" s="403"/>
      <c r="Q18" s="405"/>
      <c r="R18" s="407"/>
      <c r="S18" s="405"/>
      <c r="T18" s="409"/>
      <c r="U18" s="411"/>
      <c r="V18" s="395"/>
      <c r="W18" s="347"/>
      <c r="X18" s="399"/>
      <c r="Y18" s="401"/>
      <c r="Z18" s="399"/>
      <c r="AA18" s="399"/>
      <c r="AB18" s="385"/>
      <c r="AC18" s="429"/>
      <c r="AD18" s="389"/>
      <c r="AE18" s="391"/>
    </row>
    <row r="19" spans="1:33" x14ac:dyDescent="0.2">
      <c r="A19" s="424"/>
      <c r="B19" s="424"/>
      <c r="C19" s="427"/>
      <c r="D19" s="351"/>
      <c r="E19" s="426"/>
      <c r="F19" s="427"/>
      <c r="G19" s="413"/>
      <c r="H19" s="416"/>
      <c r="I19" s="418"/>
      <c r="J19" s="420"/>
      <c r="K19" s="392"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422"/>
      <c r="M19" s="52" t="s">
        <v>3</v>
      </c>
      <c r="N19" s="41" t="s">
        <v>12</v>
      </c>
      <c r="O19" s="42" t="str">
        <f>IF(N19="SÍ",15,"0")</f>
        <v>0</v>
      </c>
      <c r="P19" s="403"/>
      <c r="Q19" s="405"/>
      <c r="R19" s="407"/>
      <c r="S19" s="405"/>
      <c r="T19" s="409"/>
      <c r="U19" s="411"/>
      <c r="V19" s="395"/>
      <c r="W19" s="392"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BAJA</v>
      </c>
      <c r="X19" s="399"/>
      <c r="Y19" s="401"/>
      <c r="Z19" s="399"/>
      <c r="AA19" s="399"/>
      <c r="AB19" s="385"/>
      <c r="AC19" s="429"/>
      <c r="AD19" s="389"/>
      <c r="AE19" s="391"/>
    </row>
    <row r="20" spans="1:33" x14ac:dyDescent="0.2">
      <c r="A20" s="424"/>
      <c r="B20" s="424"/>
      <c r="C20" s="427"/>
      <c r="D20" s="351"/>
      <c r="E20" s="426"/>
      <c r="F20" s="427"/>
      <c r="G20" s="413"/>
      <c r="H20" s="416"/>
      <c r="I20" s="418"/>
      <c r="J20" s="420"/>
      <c r="K20" s="392"/>
      <c r="L20" s="422"/>
      <c r="M20" s="52" t="s">
        <v>4</v>
      </c>
      <c r="N20" s="41" t="s">
        <v>11</v>
      </c>
      <c r="O20" s="42">
        <f>IF(N20="SÍ",10,"0")</f>
        <v>10</v>
      </c>
      <c r="P20" s="403"/>
      <c r="Q20" s="405"/>
      <c r="R20" s="407"/>
      <c r="S20" s="405"/>
      <c r="T20" s="409"/>
      <c r="U20" s="411"/>
      <c r="V20" s="395"/>
      <c r="W20" s="392"/>
      <c r="X20" s="399"/>
      <c r="Y20" s="401"/>
      <c r="Z20" s="399"/>
      <c r="AA20" s="399"/>
      <c r="AB20" s="385"/>
      <c r="AC20" s="429"/>
      <c r="AD20" s="389"/>
      <c r="AE20" s="391"/>
    </row>
    <row r="21" spans="1:33" ht="25.5" x14ac:dyDescent="0.2">
      <c r="A21" s="424"/>
      <c r="B21" s="424"/>
      <c r="C21" s="427"/>
      <c r="D21" s="351"/>
      <c r="E21" s="426"/>
      <c r="F21" s="427"/>
      <c r="G21" s="413"/>
      <c r="H21" s="416"/>
      <c r="I21" s="418"/>
      <c r="J21" s="420"/>
      <c r="K21" s="392"/>
      <c r="L21" s="422"/>
      <c r="M21" s="51" t="s">
        <v>36</v>
      </c>
      <c r="N21" s="41" t="s">
        <v>11</v>
      </c>
      <c r="O21" s="42">
        <f>IF(N21="SÍ",15,"0")</f>
        <v>15</v>
      </c>
      <c r="P21" s="403"/>
      <c r="Q21" s="405"/>
      <c r="R21" s="407"/>
      <c r="S21" s="405"/>
      <c r="T21" s="409"/>
      <c r="U21" s="411"/>
      <c r="V21" s="395"/>
      <c r="W21" s="392"/>
      <c r="X21" s="399"/>
      <c r="Y21" s="401"/>
      <c r="Z21" s="399"/>
      <c r="AA21" s="399"/>
      <c r="AB21" s="385"/>
      <c r="AC21" s="429"/>
      <c r="AD21" s="389"/>
      <c r="AE21" s="391"/>
      <c r="AG21" s="40">
        <f>5/28</f>
        <v>0.17857142857142858</v>
      </c>
    </row>
    <row r="22" spans="1:33" ht="25.5" x14ac:dyDescent="0.2">
      <c r="A22" s="424"/>
      <c r="B22" s="424"/>
      <c r="C22" s="427"/>
      <c r="D22" s="351"/>
      <c r="E22" s="426"/>
      <c r="F22" s="427"/>
      <c r="G22" s="413"/>
      <c r="H22" s="416"/>
      <c r="I22" s="418"/>
      <c r="J22" s="420"/>
      <c r="K22" s="392"/>
      <c r="L22" s="422"/>
      <c r="M22" s="51" t="s">
        <v>5</v>
      </c>
      <c r="N22" s="41" t="s">
        <v>11</v>
      </c>
      <c r="O22" s="42">
        <f>IF(N22="SÍ",10,"0")</f>
        <v>10</v>
      </c>
      <c r="P22" s="403"/>
      <c r="Q22" s="405"/>
      <c r="R22" s="407"/>
      <c r="S22" s="405"/>
      <c r="T22" s="409"/>
      <c r="U22" s="411"/>
      <c r="V22" s="395"/>
      <c r="W22" s="392"/>
      <c r="X22" s="399"/>
      <c r="Y22" s="401"/>
      <c r="Z22" s="399"/>
      <c r="AA22" s="399"/>
      <c r="AB22" s="385"/>
      <c r="AC22" s="429"/>
      <c r="AD22" s="389"/>
      <c r="AE22" s="391"/>
    </row>
    <row r="23" spans="1:33" ht="25.5" x14ac:dyDescent="0.2">
      <c r="A23" s="425"/>
      <c r="B23" s="425"/>
      <c r="C23" s="428"/>
      <c r="D23" s="415"/>
      <c r="E23" s="423"/>
      <c r="F23" s="428"/>
      <c r="G23" s="414"/>
      <c r="H23" s="417"/>
      <c r="I23" s="419"/>
      <c r="J23" s="420"/>
      <c r="K23" s="393"/>
      <c r="L23" s="422"/>
      <c r="M23" s="53" t="s">
        <v>35</v>
      </c>
      <c r="N23" s="41" t="s">
        <v>11</v>
      </c>
      <c r="O23" s="42">
        <f>IF(N23="SÍ",30,"0")</f>
        <v>30</v>
      </c>
      <c r="P23" s="403"/>
      <c r="Q23" s="405"/>
      <c r="R23" s="407"/>
      <c r="S23" s="405"/>
      <c r="T23" s="409"/>
      <c r="U23" s="412"/>
      <c r="V23" s="396"/>
      <c r="W23" s="392"/>
      <c r="X23" s="399"/>
      <c r="Y23" s="401"/>
      <c r="Z23" s="399"/>
      <c r="AA23" s="399"/>
      <c r="AB23" s="385"/>
      <c r="AC23" s="429"/>
      <c r="AD23" s="389"/>
      <c r="AE23" s="391"/>
    </row>
    <row r="24" spans="1:33" ht="25.5" x14ac:dyDescent="0.2">
      <c r="A24" s="423" t="s">
        <v>99</v>
      </c>
      <c r="B24" s="423" t="s">
        <v>100</v>
      </c>
      <c r="C24" s="426" t="s">
        <v>121</v>
      </c>
      <c r="D24" s="375" t="s">
        <v>67</v>
      </c>
      <c r="E24" s="426" t="s">
        <v>122</v>
      </c>
      <c r="F24" s="426" t="s">
        <v>123</v>
      </c>
      <c r="G24" s="413" t="s">
        <v>13</v>
      </c>
      <c r="H24" s="415" t="str">
        <f>IF(G24="(1) RARA VEZ","1", IF(G24="(2) IMPROBABLE","2",IF(G24="(3) POSIBLE","3",IF(G24="(4) PROBABLE","4",IF(G24="(5) CASI SEGURO","5","")))))</f>
        <v>1</v>
      </c>
      <c r="I24" s="418" t="s">
        <v>64</v>
      </c>
      <c r="J24" s="420" t="str">
        <f>IF(I24="(1) INSIGNIFICANTE","1",IF(I24="(2) MENOR","2",IF(I24="(3) MODERADO","3",IF(I24="(4) MAYOR","4",IF(I24="(5) CATASTRÓFICO","5","")))))</f>
        <v>2</v>
      </c>
      <c r="K24" s="347">
        <f>+H24*J24</f>
        <v>2</v>
      </c>
      <c r="L24" s="421" t="s">
        <v>124</v>
      </c>
      <c r="M24" s="50" t="s">
        <v>6</v>
      </c>
      <c r="N24" s="41" t="s">
        <v>12</v>
      </c>
      <c r="O24" s="76" t="str">
        <f>IF(N24="SÍ",15,"0")</f>
        <v>0</v>
      </c>
      <c r="P24" s="402">
        <f>SUM(O24:O30)</f>
        <v>15</v>
      </c>
      <c r="Q24" s="404">
        <f>IF(AND(P24&gt;=0,P24&lt;=50),0,IF(AND(P24&gt;50,P24&lt;=75),1,IF(AND(P24&gt;75,P24&lt;=100),2,"REVISAR")))</f>
        <v>0</v>
      </c>
      <c r="R24" s="406" t="s">
        <v>9</v>
      </c>
      <c r="S24" s="404">
        <f>IF(R24="PROBABILIDAD",H24-Q24,J24-Q24)</f>
        <v>2</v>
      </c>
      <c r="T24" s="408">
        <f>IF($S24&lt;=0,1,$S24)</f>
        <v>2</v>
      </c>
      <c r="U24" s="410" t="str">
        <f>IF(AND($R24="PROBABILIDAD",$T24=1),$AK$2,IF(AND(R24="PROBABILIDAD",$T24=2),$AK$3,IF(AND($R24="PROBABILIDAD",$T24=3),$AK$4,IF(AND($R24="PROBABILIDAD",$T24=4),#REF!,IF(AND($R24="PROBABILIDAD",$T24=5),#REF!,$G24)))))</f>
        <v>(1) RARA VEZ</v>
      </c>
      <c r="V24" s="394" t="str">
        <f>IF(AND($R24="IMPACTO",$T24=1),$AJ$2,IF(AND(R24="IMPACTO",$T24=2),$AJ$3,IF(AND($R24="IMPACTO",$T24=3),$AJ$4,IF(AND($R24="IMPACTO",$T24=4),$AJ$5,IF(AND($R24="IMPACTO",$T24=5),$AJ$6,I24)))))</f>
        <v>(2) MENOR</v>
      </c>
      <c r="W24" s="397">
        <f>IF(R24="PROBABILIDAD",T24*J24,T24*H24)</f>
        <v>2</v>
      </c>
      <c r="X24" s="398" t="s">
        <v>125</v>
      </c>
      <c r="Y24" s="400" t="s">
        <v>106</v>
      </c>
      <c r="Z24" s="398" t="s">
        <v>126</v>
      </c>
      <c r="AA24" s="398" t="s">
        <v>127</v>
      </c>
      <c r="AB24" s="384">
        <v>43646</v>
      </c>
      <c r="AC24" s="386" t="s">
        <v>128</v>
      </c>
      <c r="AD24" s="388" t="s">
        <v>110</v>
      </c>
      <c r="AE24" s="390" t="s">
        <v>129</v>
      </c>
    </row>
    <row r="25" spans="1:33" ht="25.5" x14ac:dyDescent="0.2">
      <c r="A25" s="424"/>
      <c r="B25" s="424"/>
      <c r="C25" s="427"/>
      <c r="D25" s="351"/>
      <c r="E25" s="426"/>
      <c r="F25" s="427"/>
      <c r="G25" s="413"/>
      <c r="H25" s="416"/>
      <c r="I25" s="418"/>
      <c r="J25" s="420"/>
      <c r="K25" s="347"/>
      <c r="L25" s="422"/>
      <c r="M25" s="51" t="s">
        <v>7</v>
      </c>
      <c r="N25" s="41" t="s">
        <v>11</v>
      </c>
      <c r="O25" s="42">
        <f>IF(N25="SÍ",5,"0")</f>
        <v>5</v>
      </c>
      <c r="P25" s="403"/>
      <c r="Q25" s="405"/>
      <c r="R25" s="407"/>
      <c r="S25" s="405"/>
      <c r="T25" s="409"/>
      <c r="U25" s="411"/>
      <c r="V25" s="395"/>
      <c r="W25" s="347"/>
      <c r="X25" s="399"/>
      <c r="Y25" s="401"/>
      <c r="Z25" s="399"/>
      <c r="AA25" s="399"/>
      <c r="AB25" s="385"/>
      <c r="AC25" s="387"/>
      <c r="AD25" s="389"/>
      <c r="AE25" s="391"/>
    </row>
    <row r="26" spans="1:33" x14ac:dyDescent="0.2">
      <c r="A26" s="424"/>
      <c r="B26" s="424"/>
      <c r="C26" s="427"/>
      <c r="D26" s="351"/>
      <c r="E26" s="426"/>
      <c r="F26" s="427"/>
      <c r="G26" s="413"/>
      <c r="H26" s="416"/>
      <c r="I26" s="418"/>
      <c r="J26" s="420"/>
      <c r="K26" s="392"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BAJA</v>
      </c>
      <c r="L26" s="422"/>
      <c r="M26" s="52" t="s">
        <v>3</v>
      </c>
      <c r="N26" s="41" t="s">
        <v>12</v>
      </c>
      <c r="O26" s="42" t="str">
        <f>IF(N26="SÍ",15,"0")</f>
        <v>0</v>
      </c>
      <c r="P26" s="403"/>
      <c r="Q26" s="405"/>
      <c r="R26" s="407"/>
      <c r="S26" s="405"/>
      <c r="T26" s="409"/>
      <c r="U26" s="411"/>
      <c r="V26" s="395"/>
      <c r="W26" s="392"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BAJA</v>
      </c>
      <c r="X26" s="399"/>
      <c r="Y26" s="401"/>
      <c r="Z26" s="399"/>
      <c r="AA26" s="399"/>
      <c r="AB26" s="385"/>
      <c r="AC26" s="387"/>
      <c r="AD26" s="389"/>
      <c r="AE26" s="391"/>
    </row>
    <row r="27" spans="1:33" x14ac:dyDescent="0.2">
      <c r="A27" s="424"/>
      <c r="B27" s="424"/>
      <c r="C27" s="427"/>
      <c r="D27" s="351"/>
      <c r="E27" s="426"/>
      <c r="F27" s="427"/>
      <c r="G27" s="413"/>
      <c r="H27" s="416"/>
      <c r="I27" s="418"/>
      <c r="J27" s="420"/>
      <c r="K27" s="392"/>
      <c r="L27" s="422"/>
      <c r="M27" s="52" t="s">
        <v>4</v>
      </c>
      <c r="N27" s="41" t="s">
        <v>11</v>
      </c>
      <c r="O27" s="42">
        <f>IF(N27="SÍ",10,"0")</f>
        <v>10</v>
      </c>
      <c r="P27" s="403"/>
      <c r="Q27" s="405"/>
      <c r="R27" s="407"/>
      <c r="S27" s="405"/>
      <c r="T27" s="409"/>
      <c r="U27" s="411"/>
      <c r="V27" s="395"/>
      <c r="W27" s="392"/>
      <c r="X27" s="399"/>
      <c r="Y27" s="401"/>
      <c r="Z27" s="399"/>
      <c r="AA27" s="399"/>
      <c r="AB27" s="385"/>
      <c r="AC27" s="387"/>
      <c r="AD27" s="389"/>
      <c r="AE27" s="391"/>
    </row>
    <row r="28" spans="1:33" ht="25.5" x14ac:dyDescent="0.2">
      <c r="A28" s="424"/>
      <c r="B28" s="424"/>
      <c r="C28" s="427"/>
      <c r="D28" s="351"/>
      <c r="E28" s="426"/>
      <c r="F28" s="427"/>
      <c r="G28" s="413"/>
      <c r="H28" s="416"/>
      <c r="I28" s="418"/>
      <c r="J28" s="420"/>
      <c r="K28" s="392"/>
      <c r="L28" s="422"/>
      <c r="M28" s="51" t="s">
        <v>36</v>
      </c>
      <c r="N28" s="41" t="s">
        <v>12</v>
      </c>
      <c r="O28" s="42" t="str">
        <f>IF(N28="SÍ",15,"0")</f>
        <v>0</v>
      </c>
      <c r="P28" s="403"/>
      <c r="Q28" s="405"/>
      <c r="R28" s="407"/>
      <c r="S28" s="405"/>
      <c r="T28" s="409"/>
      <c r="U28" s="411"/>
      <c r="V28" s="395"/>
      <c r="W28" s="392"/>
      <c r="X28" s="399"/>
      <c r="Y28" s="401"/>
      <c r="Z28" s="399"/>
      <c r="AA28" s="399"/>
      <c r="AB28" s="385"/>
      <c r="AC28" s="387"/>
      <c r="AD28" s="389"/>
      <c r="AE28" s="391"/>
    </row>
    <row r="29" spans="1:33" ht="25.5" x14ac:dyDescent="0.2">
      <c r="A29" s="424"/>
      <c r="B29" s="424"/>
      <c r="C29" s="427"/>
      <c r="D29" s="351"/>
      <c r="E29" s="426"/>
      <c r="F29" s="427"/>
      <c r="G29" s="413"/>
      <c r="H29" s="416"/>
      <c r="I29" s="418"/>
      <c r="J29" s="420"/>
      <c r="K29" s="392"/>
      <c r="L29" s="422"/>
      <c r="M29" s="51" t="s">
        <v>5</v>
      </c>
      <c r="N29" s="41" t="s">
        <v>12</v>
      </c>
      <c r="O29" s="42" t="str">
        <f>IF(N29="SÍ",10,"0")</f>
        <v>0</v>
      </c>
      <c r="P29" s="403"/>
      <c r="Q29" s="405"/>
      <c r="R29" s="407"/>
      <c r="S29" s="405"/>
      <c r="T29" s="409"/>
      <c r="U29" s="411"/>
      <c r="V29" s="395"/>
      <c r="W29" s="392"/>
      <c r="X29" s="399"/>
      <c r="Y29" s="401"/>
      <c r="Z29" s="399"/>
      <c r="AA29" s="399"/>
      <c r="AB29" s="385"/>
      <c r="AC29" s="387"/>
      <c r="AD29" s="389"/>
      <c r="AE29" s="391"/>
    </row>
    <row r="30" spans="1:33" ht="25.5" x14ac:dyDescent="0.2">
      <c r="A30" s="425"/>
      <c r="B30" s="425"/>
      <c r="C30" s="428"/>
      <c r="D30" s="415"/>
      <c r="E30" s="423"/>
      <c r="F30" s="428"/>
      <c r="G30" s="414"/>
      <c r="H30" s="417"/>
      <c r="I30" s="419"/>
      <c r="J30" s="420"/>
      <c r="K30" s="393"/>
      <c r="L30" s="422"/>
      <c r="M30" s="53" t="s">
        <v>35</v>
      </c>
      <c r="N30" s="41" t="s">
        <v>12</v>
      </c>
      <c r="O30" s="42" t="str">
        <f>IF(N30="SÍ",30,"0")</f>
        <v>0</v>
      </c>
      <c r="P30" s="403"/>
      <c r="Q30" s="405"/>
      <c r="R30" s="407"/>
      <c r="S30" s="405"/>
      <c r="T30" s="409"/>
      <c r="U30" s="412"/>
      <c r="V30" s="396"/>
      <c r="W30" s="392"/>
      <c r="X30" s="399"/>
      <c r="Y30" s="401"/>
      <c r="Z30" s="399"/>
      <c r="AA30" s="399"/>
      <c r="AB30" s="385"/>
      <c r="AC30" s="387"/>
      <c r="AD30" s="389"/>
      <c r="AE30" s="391"/>
    </row>
    <row r="31" spans="1:33" ht="25.5" x14ac:dyDescent="0.2">
      <c r="A31" s="423" t="s">
        <v>99</v>
      </c>
      <c r="B31" s="423" t="s">
        <v>100</v>
      </c>
      <c r="C31" s="426" t="s">
        <v>130</v>
      </c>
      <c r="D31" s="375" t="s">
        <v>67</v>
      </c>
      <c r="E31" s="426" t="s">
        <v>131</v>
      </c>
      <c r="F31" s="426" t="s">
        <v>132</v>
      </c>
      <c r="G31" s="413" t="s">
        <v>15</v>
      </c>
      <c r="H31" s="415" t="str">
        <f>IF(G31="(1) RARA VEZ","1", IF(G31="(2) IMPROBABLE","2",IF(G31="(3) POSIBLE","3",IF(G31="(4) PROBABLE","4",IF(G31="(5) CASI SEGURO","5","")))))</f>
        <v>3</v>
      </c>
      <c r="I31" s="418" t="s">
        <v>66</v>
      </c>
      <c r="J31" s="420" t="str">
        <f>IF(I31="(1) INSIGNIFICANTE","1",IF(I31="(2) MENOR","2",IF(I31="(3) MODERADO","3",IF(I31="(4) MAYOR","4",IF(I31="(5) CATASTRÓFICO","5","")))))</f>
        <v>3</v>
      </c>
      <c r="K31" s="347">
        <f>+H31*J31</f>
        <v>9</v>
      </c>
      <c r="L31" s="421" t="s">
        <v>133</v>
      </c>
      <c r="M31" s="50" t="s">
        <v>6</v>
      </c>
      <c r="N31" s="41" t="s">
        <v>11</v>
      </c>
      <c r="O31" s="76">
        <f>IF(N31="SÍ",15,"0")</f>
        <v>15</v>
      </c>
      <c r="P31" s="402">
        <f>SUM(O31:O37)</f>
        <v>85</v>
      </c>
      <c r="Q31" s="404">
        <f>IF(AND(P31&gt;=0,P31&lt;=50),0,IF(AND(P31&gt;50,P31&lt;=75),1,IF(AND(P31&gt;75,P31&lt;=100),2,"REVISAR")))</f>
        <v>2</v>
      </c>
      <c r="R31" s="406" t="s">
        <v>9</v>
      </c>
      <c r="S31" s="404">
        <f>IF(R31="PROBABILIDAD",H31-Q31,J31-Q31)</f>
        <v>1</v>
      </c>
      <c r="T31" s="408">
        <f>IF($S31&lt;=0,1,$S31)</f>
        <v>1</v>
      </c>
      <c r="U31" s="410" t="str">
        <f>IF(AND($R31="PROBABILIDAD",$T31=1),$AK$2,IF(AND(R31="PROBABILIDAD",$T31=2),$AK$3,IF(AND($R31="PROBABILIDAD",$T31=3),$AK$4,IF(AND($R31="PROBABILIDAD",$T31=4),#REF!,IF(AND($R31="PROBABILIDAD",$T31=5),#REF!,$G31)))))</f>
        <v>(3) POSIBLE</v>
      </c>
      <c r="V31" s="394" t="str">
        <f>IF(AND($R31="IMPACTO",$T31=1),$AJ$2,IF(AND(R31="IMPACTO",$T31=2),$AJ$3,IF(AND($R31="IMPACTO",$T31=3),$AJ$4,IF(AND($R31="IMPACTO",$T31=4),$AJ$5,IF(AND($R31="IMPACTO",$T31=5),$AJ$6,I31)))))</f>
        <v>(1) INSIGNIFICANTE</v>
      </c>
      <c r="W31" s="397">
        <f xml:space="preserve"> IF(R31="PROBABILIDAD",T31*J31,T31*H31)</f>
        <v>3</v>
      </c>
      <c r="X31" s="398" t="s">
        <v>134</v>
      </c>
      <c r="Y31" s="400" t="s">
        <v>106</v>
      </c>
      <c r="Z31" s="398" t="s">
        <v>135</v>
      </c>
      <c r="AA31" s="398" t="s">
        <v>136</v>
      </c>
      <c r="AB31" s="384">
        <v>43646</v>
      </c>
      <c r="AC31" s="386" t="s">
        <v>137</v>
      </c>
      <c r="AD31" s="388" t="s">
        <v>110</v>
      </c>
      <c r="AE31" s="390" t="s">
        <v>138</v>
      </c>
    </row>
    <row r="32" spans="1:33" ht="25.5" x14ac:dyDescent="0.2">
      <c r="A32" s="424"/>
      <c r="B32" s="424"/>
      <c r="C32" s="427"/>
      <c r="D32" s="351"/>
      <c r="E32" s="426"/>
      <c r="F32" s="427"/>
      <c r="G32" s="413"/>
      <c r="H32" s="416"/>
      <c r="I32" s="418"/>
      <c r="J32" s="420"/>
      <c r="K32" s="347"/>
      <c r="L32" s="422"/>
      <c r="M32" s="51" t="s">
        <v>7</v>
      </c>
      <c r="N32" s="41" t="s">
        <v>11</v>
      </c>
      <c r="O32" s="42">
        <f>IF(N32="SÍ",5,"0")</f>
        <v>5</v>
      </c>
      <c r="P32" s="403"/>
      <c r="Q32" s="405"/>
      <c r="R32" s="407"/>
      <c r="S32" s="405"/>
      <c r="T32" s="409"/>
      <c r="U32" s="411"/>
      <c r="V32" s="395"/>
      <c r="W32" s="347"/>
      <c r="X32" s="399"/>
      <c r="Y32" s="401"/>
      <c r="Z32" s="399"/>
      <c r="AA32" s="399"/>
      <c r="AB32" s="385"/>
      <c r="AC32" s="387"/>
      <c r="AD32" s="389"/>
      <c r="AE32" s="391"/>
    </row>
    <row r="33" spans="1:31" x14ac:dyDescent="0.2">
      <c r="A33" s="424"/>
      <c r="B33" s="424"/>
      <c r="C33" s="427"/>
      <c r="D33" s="351"/>
      <c r="E33" s="426"/>
      <c r="F33" s="427"/>
      <c r="G33" s="413"/>
      <c r="H33" s="416"/>
      <c r="I33" s="418"/>
      <c r="J33" s="420"/>
      <c r="K33" s="392"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ALTA</v>
      </c>
      <c r="L33" s="422"/>
      <c r="M33" s="52" t="s">
        <v>3</v>
      </c>
      <c r="N33" s="41" t="s">
        <v>12</v>
      </c>
      <c r="O33" s="42" t="str">
        <f>IF(N33="SÍ",15,"0")</f>
        <v>0</v>
      </c>
      <c r="P33" s="403"/>
      <c r="Q33" s="405"/>
      <c r="R33" s="407"/>
      <c r="S33" s="405"/>
      <c r="T33" s="409"/>
      <c r="U33" s="411"/>
      <c r="V33" s="395"/>
      <c r="W33" s="392"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BAJA</v>
      </c>
      <c r="X33" s="399"/>
      <c r="Y33" s="401"/>
      <c r="Z33" s="399"/>
      <c r="AA33" s="399"/>
      <c r="AB33" s="385"/>
      <c r="AC33" s="387"/>
      <c r="AD33" s="389"/>
      <c r="AE33" s="391"/>
    </row>
    <row r="34" spans="1:31" x14ac:dyDescent="0.2">
      <c r="A34" s="424"/>
      <c r="B34" s="424"/>
      <c r="C34" s="427"/>
      <c r="D34" s="351"/>
      <c r="E34" s="426"/>
      <c r="F34" s="427"/>
      <c r="G34" s="413"/>
      <c r="H34" s="416"/>
      <c r="I34" s="418"/>
      <c r="J34" s="420"/>
      <c r="K34" s="392"/>
      <c r="L34" s="422"/>
      <c r="M34" s="52" t="s">
        <v>4</v>
      </c>
      <c r="N34" s="41" t="s">
        <v>11</v>
      </c>
      <c r="O34" s="42">
        <f>IF(N34="SÍ",10,"0")</f>
        <v>10</v>
      </c>
      <c r="P34" s="403"/>
      <c r="Q34" s="405"/>
      <c r="R34" s="407"/>
      <c r="S34" s="405"/>
      <c r="T34" s="409"/>
      <c r="U34" s="411"/>
      <c r="V34" s="395"/>
      <c r="W34" s="392"/>
      <c r="X34" s="399"/>
      <c r="Y34" s="401"/>
      <c r="Z34" s="399"/>
      <c r="AA34" s="399"/>
      <c r="AB34" s="385"/>
      <c r="AC34" s="387"/>
      <c r="AD34" s="389"/>
      <c r="AE34" s="391"/>
    </row>
    <row r="35" spans="1:31" ht="25.5" x14ac:dyDescent="0.2">
      <c r="A35" s="424"/>
      <c r="B35" s="424"/>
      <c r="C35" s="427"/>
      <c r="D35" s="351"/>
      <c r="E35" s="426"/>
      <c r="F35" s="427"/>
      <c r="G35" s="413"/>
      <c r="H35" s="416"/>
      <c r="I35" s="418"/>
      <c r="J35" s="420"/>
      <c r="K35" s="392"/>
      <c r="L35" s="422"/>
      <c r="M35" s="51" t="s">
        <v>36</v>
      </c>
      <c r="N35" s="41" t="s">
        <v>11</v>
      </c>
      <c r="O35" s="42">
        <f>IF(N35="SÍ",15,"0")</f>
        <v>15</v>
      </c>
      <c r="P35" s="403"/>
      <c r="Q35" s="405"/>
      <c r="R35" s="407"/>
      <c r="S35" s="405"/>
      <c r="T35" s="409"/>
      <c r="U35" s="411"/>
      <c r="V35" s="395"/>
      <c r="W35" s="392"/>
      <c r="X35" s="399"/>
      <c r="Y35" s="401"/>
      <c r="Z35" s="399"/>
      <c r="AA35" s="399"/>
      <c r="AB35" s="385"/>
      <c r="AC35" s="387"/>
      <c r="AD35" s="389"/>
      <c r="AE35" s="391"/>
    </row>
    <row r="36" spans="1:31" ht="25.5" x14ac:dyDescent="0.2">
      <c r="A36" s="424"/>
      <c r="B36" s="424"/>
      <c r="C36" s="427"/>
      <c r="D36" s="351"/>
      <c r="E36" s="426"/>
      <c r="F36" s="427"/>
      <c r="G36" s="413"/>
      <c r="H36" s="416"/>
      <c r="I36" s="418"/>
      <c r="J36" s="420"/>
      <c r="K36" s="392"/>
      <c r="L36" s="422"/>
      <c r="M36" s="51" t="s">
        <v>5</v>
      </c>
      <c r="N36" s="41" t="s">
        <v>11</v>
      </c>
      <c r="O36" s="42">
        <f>IF(N36="SÍ",10,"0")</f>
        <v>10</v>
      </c>
      <c r="P36" s="403"/>
      <c r="Q36" s="405"/>
      <c r="R36" s="407"/>
      <c r="S36" s="405"/>
      <c r="T36" s="409"/>
      <c r="U36" s="411"/>
      <c r="V36" s="395"/>
      <c r="W36" s="392"/>
      <c r="X36" s="399"/>
      <c r="Y36" s="401"/>
      <c r="Z36" s="399"/>
      <c r="AA36" s="399"/>
      <c r="AB36" s="385"/>
      <c r="AC36" s="387"/>
      <c r="AD36" s="389"/>
      <c r="AE36" s="391"/>
    </row>
    <row r="37" spans="1:31" ht="25.5" x14ac:dyDescent="0.2">
      <c r="A37" s="425"/>
      <c r="B37" s="425"/>
      <c r="C37" s="428"/>
      <c r="D37" s="415"/>
      <c r="E37" s="423"/>
      <c r="F37" s="428"/>
      <c r="G37" s="414"/>
      <c r="H37" s="417"/>
      <c r="I37" s="419"/>
      <c r="J37" s="420"/>
      <c r="K37" s="393"/>
      <c r="L37" s="422"/>
      <c r="M37" s="53" t="s">
        <v>35</v>
      </c>
      <c r="N37" s="41" t="s">
        <v>11</v>
      </c>
      <c r="O37" s="42">
        <f>IF(N37="SÍ",30,"0")</f>
        <v>30</v>
      </c>
      <c r="P37" s="403"/>
      <c r="Q37" s="405"/>
      <c r="R37" s="407"/>
      <c r="S37" s="405"/>
      <c r="T37" s="409"/>
      <c r="U37" s="412"/>
      <c r="V37" s="396"/>
      <c r="W37" s="392"/>
      <c r="X37" s="399"/>
      <c r="Y37" s="401"/>
      <c r="Z37" s="399"/>
      <c r="AA37" s="399"/>
      <c r="AB37" s="385"/>
      <c r="AC37" s="387"/>
      <c r="AD37" s="389"/>
      <c r="AE37" s="391"/>
    </row>
    <row r="38" spans="1:31" ht="25.5" x14ac:dyDescent="0.2">
      <c r="A38" s="423" t="s">
        <v>99</v>
      </c>
      <c r="B38" s="423" t="s">
        <v>100</v>
      </c>
      <c r="C38" s="426" t="s">
        <v>139</v>
      </c>
      <c r="D38" s="375" t="s">
        <v>67</v>
      </c>
      <c r="E38" s="426" t="s">
        <v>140</v>
      </c>
      <c r="F38" s="426" t="s">
        <v>141</v>
      </c>
      <c r="G38" s="413" t="s">
        <v>15</v>
      </c>
      <c r="H38" s="415" t="str">
        <f>IF(G38="(1) RARA VEZ","1", IF(G38="(2) IMPROBABLE","2",IF(G38="(3) POSIBLE","3",IF(G38="(4) PROBABLE","4",IF(G38="(5) CASI SEGURO","5","")))))</f>
        <v>3</v>
      </c>
      <c r="I38" s="418" t="s">
        <v>64</v>
      </c>
      <c r="J38" s="420" t="str">
        <f>IF(I38="(1) INSIGNIFICANTE","1",IF(I38="(2) MENOR","2",IF(I38="(3) MODERADO","3",IF(I38="(4) MAYOR","4",IF(I38="(5) CATASTRÓFICO","5","")))))</f>
        <v>2</v>
      </c>
      <c r="K38" s="347">
        <f>+H38*J38</f>
        <v>6</v>
      </c>
      <c r="L38" s="421" t="s">
        <v>142</v>
      </c>
      <c r="M38" s="50" t="s">
        <v>6</v>
      </c>
      <c r="N38" s="41" t="s">
        <v>11</v>
      </c>
      <c r="O38" s="76">
        <f>IF(N38="SÍ",15,"0")</f>
        <v>15</v>
      </c>
      <c r="P38" s="402">
        <f>SUM(O38:O44)</f>
        <v>55</v>
      </c>
      <c r="Q38" s="404">
        <f>IF(AND(P38&gt;=0,P38&lt;=50),0,IF(AND(P38&gt;50,P38&lt;=75),1,IF(AND(P38&gt;75,P38&lt;=100),2,"REVISAR")))</f>
        <v>1</v>
      </c>
      <c r="R38" s="406" t="s">
        <v>9</v>
      </c>
      <c r="S38" s="404">
        <f>IF(R38="PROBABILIDAD",H38-Q38,J38-Q38)</f>
        <v>1</v>
      </c>
      <c r="T38" s="408">
        <f>IF($S38&lt;=0,1,$S38)</f>
        <v>1</v>
      </c>
      <c r="U38" s="410" t="str">
        <f>IF(AND($R38="PROBABILIDAD",$T38=1),$AK$2,IF(AND(R38="PROBABILIDAD",$T38=2),$AK$3,IF(AND($R38="PROBABILIDAD",$T38=3),$AK$4,IF(AND($R38="PROBABILIDAD",$T38=4),#REF!,IF(AND($R38="PROBABILIDAD",$T38=5),#REF!,$G38)))))</f>
        <v>(3) POSIBLE</v>
      </c>
      <c r="V38" s="394" t="str">
        <f>IF(AND($R38="IMPACTO",$T38=1),$AJ$2,IF(AND(R38="IMPACTO",$T38=2),$AJ$3,IF(AND($R38="IMPACTO",$T38=3),$AJ$4,IF(AND($R38="IMPACTO",$T38=4),$AJ$5,IF(AND($R38="IMPACTO",$T38=5),$AJ$6,I38)))))</f>
        <v>(1) INSIGNIFICANTE</v>
      </c>
      <c r="W38" s="397">
        <f xml:space="preserve"> IF(R38="PROBABILIDAD",T38*J38,T38*H38)</f>
        <v>3</v>
      </c>
      <c r="X38" s="398" t="s">
        <v>143</v>
      </c>
      <c r="Y38" s="400" t="s">
        <v>106</v>
      </c>
      <c r="Z38" s="398" t="s">
        <v>144</v>
      </c>
      <c r="AA38" s="398" t="s">
        <v>145</v>
      </c>
      <c r="AB38" s="384">
        <v>43646</v>
      </c>
      <c r="AC38" s="386" t="s">
        <v>146</v>
      </c>
      <c r="AD38" s="388" t="s">
        <v>147</v>
      </c>
      <c r="AE38" s="390" t="s">
        <v>148</v>
      </c>
    </row>
    <row r="39" spans="1:31" ht="25.5" x14ac:dyDescent="0.2">
      <c r="A39" s="424"/>
      <c r="B39" s="424"/>
      <c r="C39" s="427"/>
      <c r="D39" s="351"/>
      <c r="E39" s="426"/>
      <c r="F39" s="427"/>
      <c r="G39" s="413"/>
      <c r="H39" s="416"/>
      <c r="I39" s="418"/>
      <c r="J39" s="420"/>
      <c r="K39" s="347"/>
      <c r="L39" s="422"/>
      <c r="M39" s="51" t="s">
        <v>7</v>
      </c>
      <c r="N39" s="41" t="s">
        <v>11</v>
      </c>
      <c r="O39" s="42">
        <f>IF(N39="SÍ",5,"0")</f>
        <v>5</v>
      </c>
      <c r="P39" s="403"/>
      <c r="Q39" s="405"/>
      <c r="R39" s="407"/>
      <c r="S39" s="405"/>
      <c r="T39" s="409"/>
      <c r="U39" s="411"/>
      <c r="V39" s="395"/>
      <c r="W39" s="347"/>
      <c r="X39" s="399"/>
      <c r="Y39" s="401"/>
      <c r="Z39" s="399"/>
      <c r="AA39" s="399"/>
      <c r="AB39" s="385"/>
      <c r="AC39" s="387"/>
      <c r="AD39" s="389"/>
      <c r="AE39" s="391"/>
    </row>
    <row r="40" spans="1:31" x14ac:dyDescent="0.2">
      <c r="A40" s="424"/>
      <c r="B40" s="424"/>
      <c r="C40" s="427"/>
      <c r="D40" s="351"/>
      <c r="E40" s="426"/>
      <c r="F40" s="427"/>
      <c r="G40" s="413"/>
      <c r="H40" s="416"/>
      <c r="I40" s="418"/>
      <c r="J40" s="420"/>
      <c r="K40" s="392" t="str">
        <f>IF(AND(G38="(1) RARA VEZ",I38="(1) INSIGNIFICANTE"),"BAJA",IF(AND(G38="(1) RARA VEZ",I38="(2) MENOR"),"BAJA",IF(AND(G38="(2) IMPROBABLE",I38="(1) INSIGNIFICANTE"),"BAJA",IF(AND(G38="(3) POSIBLE",I38="(1) INSIGNIFICANTE"),"BAJA",IF(AND(G38="(4) PROBABLE",I38="(1) INSIGNIFICANTE"),"MODERADA",IF(AND(G38="(5) CASI SEGURO",I38="(1) INSIGNIFICANTE"),"ALTA",IF(AND(G38="(2) IMPROBABLE",I38="(2) MENOR"),"BAJA",IF(AND(G38="(3) POSIBLE",I38="(2) MENOR"),"MODERADA",IF(AND(G38="(4) PROBABLE",I38="(2) MENOR"),"ALTA",IF(AND(G38="(5) CASI SEGURO",I38="(2) MENOR"),"ALTA",IF(AND(G38="(1) RARA VEZ",I38="(3) MODERADO"),"MODERADA",IF(AND(G38="(2) IMPROBABLE",I38="(3) MODERADO"),"MODERADA",IF(AND(G38="(3) POSIBLE",I38="(3) MODERADO"),"ALTA",IF(AND(G38="(4) PROBABLE",I38="(3) MODERADO"),"ALTA",IF(AND(G38="(5) CASI SEGURO",I38="(3) MODERADO"),"EXTREMA",IF(AND(G38="(1) RARA VEZ",I38="(4) MAYOR"),"ALTA",IF(AND(G38="(2) IMPROBABLE",I38="(4) MAYOR"),"ALTA",IF(AND(G38="(3) POSIBLE",I38="(4) MAYOR"),"EXTREMA",IF(AND(G38="(4) PROBABLE",I38="(4) MAYOR"),"EXTREMA",IF(AND(G38="(5) CASI SEGURO",I38="(4) MAYOR"),"EXTREMA",IF(AND(G38="(1) RARA VEZ",I38="(5) CATASTRÓFICO"),"ALTA",IF(AND(G38="(2) IMPROBABLE",I38="(5) CATASTRÓFICO"),"EXTREMA",IF(AND(G38="(3) POSIBLE",I38="(5) CATASTRÓFICO"),"EXTREMA",IF(AND(G38="(4) PROBABLE",I38="(5) CATASTRÓFICO"),"EXTREMA",IF(AND(G38="(5) CASI SEGURO",I38="(5) CATASTRÓFICO"),"EXTREMA")))))))))))))))))))))))))</f>
        <v>MODERADA</v>
      </c>
      <c r="L40" s="422"/>
      <c r="M40" s="52" t="s">
        <v>3</v>
      </c>
      <c r="N40" s="41" t="s">
        <v>12</v>
      </c>
      <c r="O40" s="42" t="str">
        <f>IF(N40="SÍ",15,"0")</f>
        <v>0</v>
      </c>
      <c r="P40" s="403"/>
      <c r="Q40" s="405"/>
      <c r="R40" s="407"/>
      <c r="S40" s="405"/>
      <c r="T40" s="409"/>
      <c r="U40" s="411"/>
      <c r="V40" s="395"/>
      <c r="W40" s="392" t="str">
        <f>IF(AND(U38="(1) RARA VEZ",V38="(1) INSIGNIFICANTE"),"BAJA",IF(AND(U38="(1) RARA VEZ",V38="(2) MENOR"),"BAJA",IF(AND(U38="(2) IMPROBABLE",V38="(1) INSIGNIFICANTE"),"BAJA",IF(AND(U38="(3) POSIBLE",V38="(1) INSIGNIFICANTE"),"BAJA",IF(AND(U38="(4) PROBABLE",V38="(1) INSIGNIFICANTE"),"MODERADO",IF(AND(U38="(5) CASI SEGURO",V38="(1) INSIGNIFICANTE"),"ALTA",IF(AND(U38="(2) IMPROBABLE",V38="(2) MENOR"),"BAJA",IF(AND(U38="(3) POSIBLE",V38="(2) MENOR"),"MODERADA",IF(AND(U38="(4) PROBABLE",V38="(2) MENOR"),"ALTA",IF(AND(U38="(5) CASI SEGURO",V38="(2) MENOR"),"ALTA",IF(AND(U38="(1) RARA VEZ",V38="(3) MODERADO"),"MODERADA",IF(AND(U38="(2) IMPROBABLE",V38="(3) MODERADO"),"MODERADA",IF(AND(U38="(3) POSIBLE",V38="(3) MODERADO"),"ALTA",IF(AND(U38="(4) PROBABLE",V38="(3) MODERADO"),"ALTA",IF(AND(U38="(5) CASI SEGURO",V38="(3) MODERADO"),"EXTREMA",IF(AND(U38="(1) RARA VEZ",V38="(4) MAYOR"),"ALTA",IF(AND(U38="(2) IMPROBABLE",V38="(4) MAYOR"),"ALTA",IF(AND(U38="(3) POSIBLE",V38="(4) MAYOR"),"EXTREMA",IF(AND(U38="(4) PROBABLE",V38="(4) MAYOR"),"EXTREMA",IF(AND(U38="(5) CASI SEGURO",V38="(4) MAYOR"),"EXTREMA",IF(AND(U38="(1) RARA VEZ",V38="(5) CATASTRÓFICO"),"ALTA",IF(AND(U38="(2) IMPROBABLE",V38="(5) CATASTRÓFICO"),"EXTREMA",IF(AND(U38="(3) POSIBLE",V38="(5) CATASTRÓFICO"),"EXTREMA",IF(AND(U38="(4) PROBABLE",V38="(5) CATASTRÓFICO"),"EXTREMA",IF(AND(U38="(5) CASI SEGURO",V38="(5) CATASTRÓFICO"),"EXTREMA")))))))))))))))))))))))))</f>
        <v>BAJA</v>
      </c>
      <c r="X40" s="399"/>
      <c r="Y40" s="401"/>
      <c r="Z40" s="399"/>
      <c r="AA40" s="399"/>
      <c r="AB40" s="385"/>
      <c r="AC40" s="387"/>
      <c r="AD40" s="389"/>
      <c r="AE40" s="391"/>
    </row>
    <row r="41" spans="1:31" x14ac:dyDescent="0.2">
      <c r="A41" s="424"/>
      <c r="B41" s="424"/>
      <c r="C41" s="427"/>
      <c r="D41" s="351"/>
      <c r="E41" s="426"/>
      <c r="F41" s="427"/>
      <c r="G41" s="413"/>
      <c r="H41" s="416"/>
      <c r="I41" s="418"/>
      <c r="J41" s="420"/>
      <c r="K41" s="392"/>
      <c r="L41" s="422"/>
      <c r="M41" s="52" t="s">
        <v>4</v>
      </c>
      <c r="N41" s="41" t="s">
        <v>11</v>
      </c>
      <c r="O41" s="42">
        <f>IF(N41="SÍ",10,"0")</f>
        <v>10</v>
      </c>
      <c r="P41" s="403"/>
      <c r="Q41" s="405"/>
      <c r="R41" s="407"/>
      <c r="S41" s="405"/>
      <c r="T41" s="409"/>
      <c r="U41" s="411"/>
      <c r="V41" s="395"/>
      <c r="W41" s="392"/>
      <c r="X41" s="399"/>
      <c r="Y41" s="401"/>
      <c r="Z41" s="399"/>
      <c r="AA41" s="399"/>
      <c r="AB41" s="385"/>
      <c r="AC41" s="387"/>
      <c r="AD41" s="389"/>
      <c r="AE41" s="391"/>
    </row>
    <row r="42" spans="1:31" ht="25.5" x14ac:dyDescent="0.2">
      <c r="A42" s="424"/>
      <c r="B42" s="424"/>
      <c r="C42" s="427"/>
      <c r="D42" s="351"/>
      <c r="E42" s="426"/>
      <c r="F42" s="427"/>
      <c r="G42" s="413"/>
      <c r="H42" s="416"/>
      <c r="I42" s="418"/>
      <c r="J42" s="420"/>
      <c r="K42" s="392"/>
      <c r="L42" s="422"/>
      <c r="M42" s="51" t="s">
        <v>36</v>
      </c>
      <c r="N42" s="41" t="s">
        <v>11</v>
      </c>
      <c r="O42" s="42">
        <f>IF(N42="SÍ",15,"0")</f>
        <v>15</v>
      </c>
      <c r="P42" s="403"/>
      <c r="Q42" s="405"/>
      <c r="R42" s="407"/>
      <c r="S42" s="405"/>
      <c r="T42" s="409"/>
      <c r="U42" s="411"/>
      <c r="V42" s="395"/>
      <c r="W42" s="392"/>
      <c r="X42" s="399"/>
      <c r="Y42" s="401"/>
      <c r="Z42" s="399"/>
      <c r="AA42" s="399"/>
      <c r="AB42" s="385"/>
      <c r="AC42" s="387"/>
      <c r="AD42" s="389"/>
      <c r="AE42" s="391"/>
    </row>
    <row r="43" spans="1:31" ht="25.5" x14ac:dyDescent="0.2">
      <c r="A43" s="424"/>
      <c r="B43" s="424"/>
      <c r="C43" s="427"/>
      <c r="D43" s="351"/>
      <c r="E43" s="426"/>
      <c r="F43" s="427"/>
      <c r="G43" s="413"/>
      <c r="H43" s="416"/>
      <c r="I43" s="418"/>
      <c r="J43" s="420"/>
      <c r="K43" s="392"/>
      <c r="L43" s="422"/>
      <c r="M43" s="51" t="s">
        <v>5</v>
      </c>
      <c r="N43" s="41" t="s">
        <v>11</v>
      </c>
      <c r="O43" s="42">
        <f>IF(N43="SÍ",10,"0")</f>
        <v>10</v>
      </c>
      <c r="P43" s="403"/>
      <c r="Q43" s="405"/>
      <c r="R43" s="407"/>
      <c r="S43" s="405"/>
      <c r="T43" s="409"/>
      <c r="U43" s="411"/>
      <c r="V43" s="395"/>
      <c r="W43" s="392"/>
      <c r="X43" s="399"/>
      <c r="Y43" s="401"/>
      <c r="Z43" s="399"/>
      <c r="AA43" s="399"/>
      <c r="AB43" s="385"/>
      <c r="AC43" s="387"/>
      <c r="AD43" s="389"/>
      <c r="AE43" s="391"/>
    </row>
    <row r="44" spans="1:31" ht="25.5" x14ac:dyDescent="0.2">
      <c r="A44" s="425"/>
      <c r="B44" s="425"/>
      <c r="C44" s="428"/>
      <c r="D44" s="415"/>
      <c r="E44" s="423"/>
      <c r="F44" s="428"/>
      <c r="G44" s="414"/>
      <c r="H44" s="417"/>
      <c r="I44" s="419"/>
      <c r="J44" s="420"/>
      <c r="K44" s="393"/>
      <c r="L44" s="422"/>
      <c r="M44" s="53" t="s">
        <v>35</v>
      </c>
      <c r="N44" s="41" t="s">
        <v>12</v>
      </c>
      <c r="O44" s="42" t="str">
        <f>IF(N44="SÍ",30,"0")</f>
        <v>0</v>
      </c>
      <c r="P44" s="403"/>
      <c r="Q44" s="405"/>
      <c r="R44" s="407"/>
      <c r="S44" s="405"/>
      <c r="T44" s="409"/>
      <c r="U44" s="412"/>
      <c r="V44" s="396"/>
      <c r="W44" s="392"/>
      <c r="X44" s="399"/>
      <c r="Y44" s="401"/>
      <c r="Z44" s="399"/>
      <c r="AA44" s="399"/>
      <c r="AB44" s="385"/>
      <c r="AC44" s="387"/>
      <c r="AD44" s="389"/>
      <c r="AE44" s="391"/>
    </row>
    <row r="45" spans="1:31" x14ac:dyDescent="0.2">
      <c r="A45" s="376" t="s">
        <v>94</v>
      </c>
      <c r="B45" s="376"/>
      <c r="C45" s="376"/>
      <c r="D45" s="376"/>
      <c r="E45" s="376"/>
      <c r="F45" s="376"/>
      <c r="G45" s="376"/>
      <c r="H45" s="376"/>
      <c r="I45" s="376"/>
      <c r="J45" s="376"/>
      <c r="K45" s="376"/>
      <c r="L45" s="376"/>
      <c r="M45" s="376"/>
      <c r="N45" s="376"/>
      <c r="O45" s="376"/>
      <c r="P45" s="376"/>
      <c r="Q45" s="376"/>
      <c r="R45" s="376"/>
      <c r="S45" s="376"/>
      <c r="T45" s="376"/>
      <c r="U45" s="376"/>
      <c r="V45" s="376"/>
      <c r="W45" s="376"/>
      <c r="X45" s="376"/>
      <c r="Y45" s="376"/>
      <c r="Z45" s="376"/>
      <c r="AA45" s="376"/>
      <c r="AB45" s="376"/>
      <c r="AC45" s="376"/>
      <c r="AD45" s="376"/>
      <c r="AE45" s="376"/>
    </row>
    <row r="46" spans="1:31" x14ac:dyDescent="0.2">
      <c r="A46" s="377" t="s">
        <v>34</v>
      </c>
      <c r="B46" s="377"/>
      <c r="C46" s="378"/>
      <c r="D46" s="378"/>
      <c r="E46" s="378"/>
      <c r="F46" s="378"/>
      <c r="G46" s="378"/>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row>
    <row r="47" spans="1:31" x14ac:dyDescent="0.2">
      <c r="A47" s="379" t="s">
        <v>55</v>
      </c>
      <c r="B47" s="379"/>
      <c r="C47" s="379" t="s">
        <v>71</v>
      </c>
      <c r="D47" s="379"/>
      <c r="E47" s="379"/>
      <c r="F47" s="379"/>
      <c r="G47" s="379"/>
      <c r="H47" s="379"/>
      <c r="I47" s="379"/>
      <c r="J47" s="379"/>
      <c r="K47" s="379"/>
      <c r="L47" s="379"/>
      <c r="M47" s="379"/>
      <c r="N47" s="379"/>
      <c r="O47" s="379"/>
      <c r="P47" s="379"/>
      <c r="Q47" s="379"/>
      <c r="R47" s="379"/>
      <c r="S47" s="379"/>
      <c r="T47" s="379"/>
      <c r="U47" s="379"/>
      <c r="V47" s="379"/>
      <c r="W47" s="379"/>
      <c r="X47" s="379"/>
      <c r="Y47" s="379"/>
      <c r="Z47" s="380" t="s">
        <v>91</v>
      </c>
      <c r="AA47" s="380"/>
      <c r="AB47" s="380"/>
      <c r="AC47" s="381" t="s">
        <v>26</v>
      </c>
      <c r="AD47" s="382"/>
      <c r="AE47" s="383"/>
    </row>
    <row r="48" spans="1:31" s="43" customFormat="1" x14ac:dyDescent="0.2">
      <c r="A48" s="369">
        <v>1</v>
      </c>
      <c r="B48" s="370"/>
      <c r="C48" s="371" t="s">
        <v>149</v>
      </c>
      <c r="D48" s="372"/>
      <c r="E48" s="372"/>
      <c r="F48" s="372"/>
      <c r="G48" s="372"/>
      <c r="H48" s="372"/>
      <c r="I48" s="372"/>
      <c r="J48" s="372"/>
      <c r="K48" s="372"/>
      <c r="L48" s="372"/>
      <c r="M48" s="372"/>
      <c r="N48" s="372"/>
      <c r="O48" s="372"/>
      <c r="P48" s="372"/>
      <c r="Q48" s="372"/>
      <c r="R48" s="372"/>
      <c r="S48" s="372"/>
      <c r="T48" s="372"/>
      <c r="U48" s="372"/>
      <c r="V48" s="372"/>
      <c r="W48" s="372"/>
      <c r="X48" s="372"/>
      <c r="Y48" s="373"/>
      <c r="Z48" s="374">
        <v>43131</v>
      </c>
      <c r="AA48" s="356"/>
      <c r="AB48" s="357"/>
      <c r="AC48" s="375" t="s">
        <v>150</v>
      </c>
      <c r="AD48" s="375"/>
      <c r="AE48" s="375"/>
    </row>
    <row r="49" spans="1:34" s="43" customFormat="1" x14ac:dyDescent="0.2">
      <c r="A49" s="369">
        <v>2</v>
      </c>
      <c r="B49" s="370"/>
      <c r="C49" s="371" t="s">
        <v>151</v>
      </c>
      <c r="D49" s="372"/>
      <c r="E49" s="372"/>
      <c r="F49" s="372"/>
      <c r="G49" s="372"/>
      <c r="H49" s="372"/>
      <c r="I49" s="372"/>
      <c r="J49" s="372"/>
      <c r="K49" s="372"/>
      <c r="L49" s="372"/>
      <c r="M49" s="372"/>
      <c r="N49" s="372"/>
      <c r="O49" s="372"/>
      <c r="P49" s="372"/>
      <c r="Q49" s="372"/>
      <c r="R49" s="372"/>
      <c r="S49" s="372"/>
      <c r="T49" s="372"/>
      <c r="U49" s="372"/>
      <c r="V49" s="372"/>
      <c r="W49" s="372"/>
      <c r="X49" s="372"/>
      <c r="Y49" s="373"/>
      <c r="Z49" s="374">
        <v>43465</v>
      </c>
      <c r="AA49" s="356"/>
      <c r="AB49" s="357"/>
      <c r="AC49" s="375" t="s">
        <v>152</v>
      </c>
      <c r="AD49" s="375"/>
      <c r="AE49" s="375"/>
    </row>
    <row r="50" spans="1:34" s="43" customFormat="1" x14ac:dyDescent="0.2">
      <c r="A50" s="358"/>
      <c r="B50" s="359"/>
      <c r="C50" s="360"/>
      <c r="D50" s="360"/>
      <c r="E50" s="360"/>
      <c r="F50" s="360"/>
      <c r="G50" s="360"/>
      <c r="H50" s="360"/>
      <c r="I50" s="360"/>
      <c r="J50" s="360"/>
      <c r="K50" s="360"/>
      <c r="L50" s="360"/>
      <c r="M50" s="360"/>
      <c r="N50" s="360"/>
      <c r="O50" s="360"/>
      <c r="P50" s="360"/>
      <c r="Q50" s="360"/>
      <c r="R50" s="360"/>
      <c r="S50" s="360"/>
      <c r="T50" s="360"/>
      <c r="U50" s="360"/>
      <c r="V50" s="360"/>
      <c r="W50" s="360"/>
      <c r="X50" s="360"/>
      <c r="Y50" s="360"/>
      <c r="Z50" s="361"/>
      <c r="AA50" s="362"/>
      <c r="AB50" s="363"/>
      <c r="AC50" s="364"/>
      <c r="AD50" s="364"/>
      <c r="AE50" s="364"/>
    </row>
    <row r="51" spans="1:34" x14ac:dyDescent="0.2">
      <c r="A51" s="365" t="s">
        <v>37</v>
      </c>
      <c r="B51" s="366"/>
      <c r="C51" s="366"/>
      <c r="D51" s="366"/>
      <c r="E51" s="366"/>
      <c r="F51" s="366"/>
      <c r="G51" s="366"/>
      <c r="H51" s="366"/>
      <c r="I51" s="366"/>
      <c r="J51" s="366"/>
      <c r="K51" s="366"/>
      <c r="L51" s="366"/>
      <c r="M51" s="366"/>
      <c r="N51" s="366"/>
      <c r="O51" s="366"/>
      <c r="P51" s="366"/>
      <c r="Q51" s="366"/>
      <c r="R51" s="366"/>
      <c r="S51" s="366"/>
      <c r="T51" s="366"/>
      <c r="U51" s="366"/>
      <c r="V51" s="366"/>
      <c r="W51" s="366"/>
      <c r="X51" s="366"/>
      <c r="Y51" s="366"/>
      <c r="Z51" s="366"/>
      <c r="AA51" s="366"/>
      <c r="AB51" s="366"/>
      <c r="AC51" s="366"/>
      <c r="AD51" s="366"/>
      <c r="AE51" s="367"/>
    </row>
    <row r="52" spans="1:34" x14ac:dyDescent="0.2">
      <c r="A52" s="347" t="s">
        <v>26</v>
      </c>
      <c r="B52" s="347"/>
      <c r="C52" s="347"/>
      <c r="D52" s="347"/>
      <c r="E52" s="347"/>
      <c r="F52" s="347"/>
      <c r="G52" s="347" t="s">
        <v>82</v>
      </c>
      <c r="H52" s="347"/>
      <c r="I52" s="347"/>
      <c r="J52" s="347"/>
      <c r="K52" s="347"/>
      <c r="L52" s="347"/>
      <c r="M52" s="347"/>
      <c r="N52" s="347" t="s">
        <v>73</v>
      </c>
      <c r="O52" s="347"/>
      <c r="P52" s="347"/>
      <c r="Q52" s="347"/>
      <c r="R52" s="347"/>
      <c r="S52" s="347"/>
      <c r="T52" s="347"/>
      <c r="U52" s="347"/>
      <c r="V52" s="347"/>
      <c r="W52" s="347"/>
      <c r="X52" s="347"/>
      <c r="Y52" s="347"/>
      <c r="Z52" s="347"/>
      <c r="AA52" s="368" t="str">
        <f>IF(OR(X5="X",U5="X"),"APOYO OFICINA ASESORA DE PLANEACIÓN","APOYO OFICINA DE CONTROL INTERNO")</f>
        <v>APOYO OFICINA ASESORA DE PLANEACIÓN</v>
      </c>
      <c r="AB52" s="368"/>
      <c r="AC52" s="368"/>
      <c r="AD52" s="368"/>
      <c r="AE52" s="368"/>
      <c r="AF52" s="60"/>
      <c r="AG52" s="60"/>
      <c r="AH52" s="44"/>
    </row>
    <row r="53" spans="1:34" ht="25.5" x14ac:dyDescent="0.2">
      <c r="A53" s="85" t="s">
        <v>95</v>
      </c>
      <c r="B53" s="347"/>
      <c r="C53" s="347"/>
      <c r="D53" s="347"/>
      <c r="E53" s="347"/>
      <c r="F53" s="347"/>
      <c r="G53" s="85" t="s">
        <v>95</v>
      </c>
      <c r="H53" s="347"/>
      <c r="I53" s="347"/>
      <c r="J53" s="347"/>
      <c r="K53" s="347"/>
      <c r="L53" s="347"/>
      <c r="M53" s="347"/>
      <c r="N53" s="352" t="s">
        <v>95</v>
      </c>
      <c r="O53" s="353"/>
      <c r="P53" s="353"/>
      <c r="Q53" s="353"/>
      <c r="R53" s="354"/>
      <c r="S53" s="54"/>
      <c r="T53" s="54"/>
      <c r="U53" s="351"/>
      <c r="V53" s="351"/>
      <c r="W53" s="351"/>
      <c r="X53" s="351"/>
      <c r="Y53" s="351"/>
      <c r="Z53" s="351"/>
      <c r="AA53" s="85" t="s">
        <v>95</v>
      </c>
      <c r="AB53" s="355"/>
      <c r="AC53" s="356"/>
      <c r="AD53" s="356"/>
      <c r="AE53" s="357"/>
      <c r="AF53" s="60"/>
      <c r="AG53" s="60"/>
      <c r="AH53" s="44"/>
    </row>
    <row r="54" spans="1:34" s="43" customFormat="1" x14ac:dyDescent="0.2">
      <c r="A54" s="55" t="s">
        <v>32</v>
      </c>
      <c r="B54" s="347" t="s">
        <v>153</v>
      </c>
      <c r="C54" s="347"/>
      <c r="D54" s="347"/>
      <c r="E54" s="347"/>
      <c r="F54" s="347"/>
      <c r="G54" s="55" t="s">
        <v>32</v>
      </c>
      <c r="H54" s="347" t="s">
        <v>154</v>
      </c>
      <c r="I54" s="347"/>
      <c r="J54" s="347"/>
      <c r="K54" s="347"/>
      <c r="L54" s="347"/>
      <c r="M54" s="347"/>
      <c r="N54" s="54" t="s">
        <v>32</v>
      </c>
      <c r="O54" s="54"/>
      <c r="P54" s="54"/>
      <c r="Q54" s="54"/>
      <c r="R54" s="54"/>
      <c r="S54" s="54"/>
      <c r="T54" s="54"/>
      <c r="U54" s="351"/>
      <c r="V54" s="351"/>
      <c r="W54" s="351"/>
      <c r="X54" s="351"/>
      <c r="Y54" s="351"/>
      <c r="Z54" s="351"/>
      <c r="AA54" s="55" t="s">
        <v>32</v>
      </c>
      <c r="AB54" s="351"/>
      <c r="AC54" s="351"/>
      <c r="AD54" s="351"/>
      <c r="AE54" s="351"/>
      <c r="AF54" s="61"/>
      <c r="AG54" s="61"/>
      <c r="AH54" s="45"/>
    </row>
    <row r="55" spans="1:34" s="43" customFormat="1" x14ac:dyDescent="0.2">
      <c r="A55" s="55" t="s">
        <v>33</v>
      </c>
      <c r="B55" s="347" t="s">
        <v>155</v>
      </c>
      <c r="C55" s="347"/>
      <c r="D55" s="347"/>
      <c r="E55" s="347"/>
      <c r="F55" s="347"/>
      <c r="G55" s="55" t="s">
        <v>33</v>
      </c>
      <c r="H55" s="347" t="s">
        <v>156</v>
      </c>
      <c r="I55" s="347"/>
      <c r="J55" s="347"/>
      <c r="K55" s="347"/>
      <c r="L55" s="347"/>
      <c r="M55" s="347"/>
      <c r="N55" s="348" t="s">
        <v>33</v>
      </c>
      <c r="O55" s="349"/>
      <c r="P55" s="349"/>
      <c r="Q55" s="349"/>
      <c r="R55" s="350"/>
      <c r="S55" s="54"/>
      <c r="T55" s="54"/>
      <c r="U55" s="351"/>
      <c r="V55" s="351"/>
      <c r="W55" s="351"/>
      <c r="X55" s="351"/>
      <c r="Y55" s="351"/>
      <c r="Z55" s="351"/>
      <c r="AA55" s="55" t="s">
        <v>33</v>
      </c>
      <c r="AB55" s="351"/>
      <c r="AC55" s="351"/>
      <c r="AD55" s="351"/>
      <c r="AE55" s="351"/>
      <c r="AF55" s="61"/>
      <c r="AG55" s="61"/>
      <c r="AH55" s="45"/>
    </row>
    <row r="56" spans="1:34" s="43" customFormat="1" x14ac:dyDescent="0.2">
      <c r="D56" s="46"/>
      <c r="AF56" s="45"/>
      <c r="AG56" s="45"/>
      <c r="AH56" s="45"/>
    </row>
    <row r="57" spans="1:34" x14ac:dyDescent="0.2">
      <c r="AF57" s="44"/>
      <c r="AG57" s="44"/>
      <c r="AH57" s="44"/>
    </row>
    <row r="58" spans="1:34" x14ac:dyDescent="0.2">
      <c r="AF58" s="44"/>
      <c r="AG58" s="44"/>
      <c r="AH58" s="44"/>
    </row>
  </sheetData>
  <mergeCells count="222">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G10:G16"/>
    <mergeCell ref="H10:H16"/>
    <mergeCell ref="I10:I16"/>
    <mergeCell ref="J10:J16"/>
    <mergeCell ref="K10:K11"/>
    <mergeCell ref="L10:L16"/>
    <mergeCell ref="A10:A16"/>
    <mergeCell ref="B10:B16"/>
    <mergeCell ref="C10:C16"/>
    <mergeCell ref="D10:D16"/>
    <mergeCell ref="E10:E16"/>
    <mergeCell ref="F10:F16"/>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G17:G23"/>
    <mergeCell ref="H17:H23"/>
    <mergeCell ref="I17:I23"/>
    <mergeCell ref="J17:J23"/>
    <mergeCell ref="K17:K18"/>
    <mergeCell ref="L17:L23"/>
    <mergeCell ref="A17:A23"/>
    <mergeCell ref="B17:B23"/>
    <mergeCell ref="C17:C23"/>
    <mergeCell ref="D17:D23"/>
    <mergeCell ref="E17:E23"/>
    <mergeCell ref="F17:F23"/>
    <mergeCell ref="AB17:AB23"/>
    <mergeCell ref="AC17:AC23"/>
    <mergeCell ref="AD17:AD23"/>
    <mergeCell ref="AE17:AE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G24:G30"/>
    <mergeCell ref="H24:H30"/>
    <mergeCell ref="I24:I30"/>
    <mergeCell ref="J24:J30"/>
    <mergeCell ref="K24:K25"/>
    <mergeCell ref="L24:L30"/>
    <mergeCell ref="A24:A30"/>
    <mergeCell ref="B24:B30"/>
    <mergeCell ref="C24:C30"/>
    <mergeCell ref="D24:D30"/>
    <mergeCell ref="E24:E30"/>
    <mergeCell ref="F24:F30"/>
    <mergeCell ref="AB24:AB30"/>
    <mergeCell ref="AC24:AC30"/>
    <mergeCell ref="AD24:AD30"/>
    <mergeCell ref="AE24:AE30"/>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31:G37"/>
    <mergeCell ref="H31:H37"/>
    <mergeCell ref="I31:I37"/>
    <mergeCell ref="J31:J37"/>
    <mergeCell ref="K31:K32"/>
    <mergeCell ref="L31:L37"/>
    <mergeCell ref="A31:A37"/>
    <mergeCell ref="B31:B37"/>
    <mergeCell ref="C31:C37"/>
    <mergeCell ref="D31:D37"/>
    <mergeCell ref="E31:E37"/>
    <mergeCell ref="F31:F37"/>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G38:G44"/>
    <mergeCell ref="H38:H44"/>
    <mergeCell ref="I38:I44"/>
    <mergeCell ref="J38:J44"/>
    <mergeCell ref="K38:K39"/>
    <mergeCell ref="L38:L44"/>
    <mergeCell ref="A38:A44"/>
    <mergeCell ref="B38:B44"/>
    <mergeCell ref="C38:C44"/>
    <mergeCell ref="D38:D44"/>
    <mergeCell ref="E38:E44"/>
    <mergeCell ref="F38:F44"/>
    <mergeCell ref="AB38:AB44"/>
    <mergeCell ref="AC38:AC44"/>
    <mergeCell ref="AD38:AD44"/>
    <mergeCell ref="AE38:AE44"/>
    <mergeCell ref="K40:K44"/>
    <mergeCell ref="W40:W44"/>
    <mergeCell ref="V38:V44"/>
    <mergeCell ref="W38:W39"/>
    <mergeCell ref="X38:X44"/>
    <mergeCell ref="Y38:Y44"/>
    <mergeCell ref="Z38:Z44"/>
    <mergeCell ref="AA38:AA44"/>
    <mergeCell ref="P38:P44"/>
    <mergeCell ref="Q38:Q44"/>
    <mergeCell ref="R38:R44"/>
    <mergeCell ref="S38:S44"/>
    <mergeCell ref="T38:T44"/>
    <mergeCell ref="U38:U44"/>
    <mergeCell ref="A48:B48"/>
    <mergeCell ref="C48:Y48"/>
    <mergeCell ref="Z48:AB48"/>
    <mergeCell ref="AC48:AE48"/>
    <mergeCell ref="A49:B49"/>
    <mergeCell ref="C49:Y49"/>
    <mergeCell ref="Z49:AB49"/>
    <mergeCell ref="AC49:AE49"/>
    <mergeCell ref="A45:AE45"/>
    <mergeCell ref="A46:AE46"/>
    <mergeCell ref="A47:B47"/>
    <mergeCell ref="C47:Y47"/>
    <mergeCell ref="Z47:AB47"/>
    <mergeCell ref="AC47:AE47"/>
    <mergeCell ref="A50:B50"/>
    <mergeCell ref="C50:Y50"/>
    <mergeCell ref="Z50:AB50"/>
    <mergeCell ref="AC50:AE50"/>
    <mergeCell ref="A51:AE51"/>
    <mergeCell ref="A52:F52"/>
    <mergeCell ref="G52:M52"/>
    <mergeCell ref="N52:Z52"/>
    <mergeCell ref="AA52:AE52"/>
    <mergeCell ref="B55:F55"/>
    <mergeCell ref="H55:M55"/>
    <mergeCell ref="N55:R55"/>
    <mergeCell ref="U55:Z55"/>
    <mergeCell ref="AB55:AE55"/>
    <mergeCell ref="B53:F53"/>
    <mergeCell ref="H53:M53"/>
    <mergeCell ref="N53:R53"/>
    <mergeCell ref="U53:Z53"/>
    <mergeCell ref="AB53:AE53"/>
    <mergeCell ref="B54:F54"/>
    <mergeCell ref="H54:M54"/>
    <mergeCell ref="U54:Z54"/>
    <mergeCell ref="AB54:AE54"/>
  </mergeCells>
  <conditionalFormatting sqref="K10:K16">
    <cfRule type="expression" dxfId="551" priority="57">
      <formula>$K$12="BAJA"</formula>
    </cfRule>
    <cfRule type="expression" dxfId="550" priority="58">
      <formula>$K$12="MODERADA"</formula>
    </cfRule>
    <cfRule type="expression" dxfId="549" priority="59">
      <formula>$K$12="ALTA"</formula>
    </cfRule>
    <cfRule type="expression" dxfId="548" priority="60">
      <formula>$K$12="EXTREMA"</formula>
    </cfRule>
  </conditionalFormatting>
  <conditionalFormatting sqref="K17:K18">
    <cfRule type="expression" dxfId="547" priority="53">
      <formula>$K$19="BAJA"</formula>
    </cfRule>
    <cfRule type="expression" dxfId="546" priority="54">
      <formula>$K$19="MODERADA"</formula>
    </cfRule>
    <cfRule type="expression" dxfId="545" priority="55">
      <formula>$K$19="ALTA"</formula>
    </cfRule>
    <cfRule type="expression" dxfId="544" priority="56">
      <formula>$K$19="EXTREMA"</formula>
    </cfRule>
  </conditionalFormatting>
  <conditionalFormatting sqref="W17:W23">
    <cfRule type="expression" dxfId="543" priority="49">
      <formula>$W$19="MODERADA"</formula>
    </cfRule>
    <cfRule type="expression" dxfId="542" priority="50">
      <formula>$W$19="EXTREMA"</formula>
    </cfRule>
    <cfRule type="expression" dxfId="541" priority="51">
      <formula>$W$19="ALTA"</formula>
    </cfRule>
    <cfRule type="expression" dxfId="540" priority="52">
      <formula>$W$19="BAJA"</formula>
    </cfRule>
  </conditionalFormatting>
  <conditionalFormatting sqref="K24:K25">
    <cfRule type="expression" dxfId="539" priority="45">
      <formula>$K$26="BAJA"</formula>
    </cfRule>
    <cfRule type="expression" dxfId="538" priority="46">
      <formula>$K$26="MODERADA"</formula>
    </cfRule>
    <cfRule type="expression" dxfId="537" priority="47">
      <formula>$K$26="ALTA"</formula>
    </cfRule>
    <cfRule type="expression" dxfId="536" priority="48">
      <formula>$K$26="EXTREMA"</formula>
    </cfRule>
  </conditionalFormatting>
  <conditionalFormatting sqref="W24:W30">
    <cfRule type="expression" dxfId="535" priority="41">
      <formula>$W$26="MODERADA"</formula>
    </cfRule>
    <cfRule type="expression" dxfId="534" priority="42">
      <formula>$W$26="EXTREMA"</formula>
    </cfRule>
    <cfRule type="expression" dxfId="533" priority="43">
      <formula>$W$26="ALTA"</formula>
    </cfRule>
    <cfRule type="expression" dxfId="532" priority="44">
      <formula>$W$26="BAJA"</formula>
    </cfRule>
  </conditionalFormatting>
  <conditionalFormatting sqref="K31:K32">
    <cfRule type="expression" dxfId="531" priority="37">
      <formula>$K$33="BAJA"</formula>
    </cfRule>
    <cfRule type="expression" dxfId="530" priority="38">
      <formula>$K$33="MODERADA"</formula>
    </cfRule>
    <cfRule type="expression" dxfId="529" priority="39">
      <formula>$K$33="ALTA"</formula>
    </cfRule>
    <cfRule type="expression" dxfId="528" priority="40">
      <formula>$K$33="EXTREMA"</formula>
    </cfRule>
  </conditionalFormatting>
  <conditionalFormatting sqref="W31:W37">
    <cfRule type="expression" dxfId="527" priority="33">
      <formula>$W$33="MODERADA"</formula>
    </cfRule>
    <cfRule type="expression" dxfId="526" priority="34">
      <formula>$W$33="EXTREMA"</formula>
    </cfRule>
    <cfRule type="expression" dxfId="525" priority="35">
      <formula>$W$33="ALTA"</formula>
    </cfRule>
    <cfRule type="expression" dxfId="524" priority="36">
      <formula>$W$33="BAJA"</formula>
    </cfRule>
  </conditionalFormatting>
  <conditionalFormatting sqref="K26:K30">
    <cfRule type="expression" dxfId="523" priority="25">
      <formula>$K$26="BAJA"</formula>
    </cfRule>
    <cfRule type="expression" dxfId="522" priority="26">
      <formula>$K$26="MODERADA"</formula>
    </cfRule>
    <cfRule type="expression" dxfId="521" priority="27">
      <formula>$K$26="ALTA"</formula>
    </cfRule>
    <cfRule type="expression" dxfId="520" priority="28">
      <formula>$K$26="EXTREMA"</formula>
    </cfRule>
  </conditionalFormatting>
  <conditionalFormatting sqref="K33:K37">
    <cfRule type="expression" dxfId="519" priority="21">
      <formula>$K$33="BAJA"</formula>
    </cfRule>
    <cfRule type="expression" dxfId="518" priority="22">
      <formula>$K$33="MODERADA"</formula>
    </cfRule>
    <cfRule type="expression" dxfId="517" priority="23">
      <formula>$K$33="ALTA"</formula>
    </cfRule>
    <cfRule type="expression" dxfId="516" priority="24">
      <formula>$K$33="EXTREMA"</formula>
    </cfRule>
  </conditionalFormatting>
  <conditionalFormatting sqref="K19:K23">
    <cfRule type="expression" dxfId="515" priority="29">
      <formula>$K$19="BAJA"</formula>
    </cfRule>
    <cfRule type="expression" dxfId="514" priority="30">
      <formula>$K$19="MODERADA"</formula>
    </cfRule>
    <cfRule type="expression" dxfId="513" priority="31">
      <formula>$K$19="ALTA"</formula>
    </cfRule>
    <cfRule type="expression" dxfId="512" priority="32">
      <formula>$K$19="EXTREMA"</formula>
    </cfRule>
  </conditionalFormatting>
  <conditionalFormatting sqref="W10:W11">
    <cfRule type="expression" dxfId="511" priority="17">
      <formula>$K$12="BAJA"</formula>
    </cfRule>
    <cfRule type="expression" dxfId="510" priority="18">
      <formula>$K$12="MODERADA"</formula>
    </cfRule>
    <cfRule type="expression" dxfId="509" priority="19">
      <formula>$K$12="ALTA"</formula>
    </cfRule>
    <cfRule type="expression" dxfId="508" priority="20">
      <formula>$K$12="EXTREMA"</formula>
    </cfRule>
  </conditionalFormatting>
  <conditionalFormatting sqref="W12:W16">
    <cfRule type="expression" dxfId="507" priority="13">
      <formula>$K$12="BAJA"</formula>
    </cfRule>
    <cfRule type="expression" dxfId="506" priority="14">
      <formula>$K$12="MODERADA"</formula>
    </cfRule>
    <cfRule type="expression" dxfId="505" priority="15">
      <formula>$K$12="ALTA"</formula>
    </cfRule>
    <cfRule type="expression" dxfId="504" priority="16">
      <formula>$K$12="EXTREMA"</formula>
    </cfRule>
  </conditionalFormatting>
  <conditionalFormatting sqref="K38:K39">
    <cfRule type="expression" dxfId="503" priority="9">
      <formula>$K$33="BAJA"</formula>
    </cfRule>
    <cfRule type="expression" dxfId="502" priority="10">
      <formula>$K$33="MODERADA"</formula>
    </cfRule>
    <cfRule type="expression" dxfId="501" priority="11">
      <formula>$K$33="ALTA"</formula>
    </cfRule>
    <cfRule type="expression" dxfId="500" priority="12">
      <formula>$K$33="EXTREMA"</formula>
    </cfRule>
  </conditionalFormatting>
  <conditionalFormatting sqref="W38:W44">
    <cfRule type="expression" dxfId="499" priority="5">
      <formula>$W$33="MODERADA"</formula>
    </cfRule>
    <cfRule type="expression" dxfId="498" priority="6">
      <formula>$W$33="EXTREMA"</formula>
    </cfRule>
    <cfRule type="expression" dxfId="497" priority="7">
      <formula>$W$33="ALTA"</formula>
    </cfRule>
    <cfRule type="expression" dxfId="496" priority="8">
      <formula>$W$33="BAJA"</formula>
    </cfRule>
  </conditionalFormatting>
  <conditionalFormatting sqref="K40:K44">
    <cfRule type="expression" dxfId="495" priority="1">
      <formula>$K$33="BAJA"</formula>
    </cfRule>
    <cfRule type="expression" dxfId="494" priority="2">
      <formula>$K$33="MODERADA"</formula>
    </cfRule>
    <cfRule type="expression" dxfId="493" priority="3">
      <formula>$K$33="ALTA"</formula>
    </cfRule>
    <cfRule type="expression" dxfId="492" priority="4">
      <formula>$K$33="EXTREMA"</formula>
    </cfRule>
  </conditionalFormatting>
  <dataValidations count="5">
    <dataValidation type="list" allowBlank="1" showInputMessage="1" showErrorMessage="1" sqref="I10:I44">
      <formula1>$AJ$2:$AJ$4</formula1>
    </dataValidation>
    <dataValidation type="list" allowBlank="1" showInputMessage="1" showErrorMessage="1" sqref="N10:N44">
      <formula1>$AH$2:$AH$3</formula1>
    </dataValidation>
    <dataValidation type="list" allowBlank="1" showInputMessage="1" showErrorMessage="1" sqref="G10:G44">
      <formula1>$AK$2:$AK$4</formula1>
    </dataValidation>
    <dataValidation type="list" allowBlank="1" showInputMessage="1" showErrorMessage="1" sqref="R10:R44">
      <formula1>$AJ$1:$AK$1</formula1>
    </dataValidation>
    <dataValidation type="list" allowBlank="1" showInputMessage="1" showErrorMessage="1" sqref="D10:D44">
      <formula1>$AK$2:$AK$7</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1"/>
  <sheetViews>
    <sheetView workbookViewId="0">
      <selection activeCell="D7" sqref="D7:D9"/>
    </sheetView>
  </sheetViews>
  <sheetFormatPr baseColWidth="10" defaultRowHeight="12.75" x14ac:dyDescent="0.25"/>
  <cols>
    <col min="1" max="1" width="28.7109375" style="46" customWidth="1"/>
    <col min="2" max="2" width="25.85546875" style="46" customWidth="1"/>
    <col min="3" max="3" width="20.28515625" style="46" customWidth="1"/>
    <col min="4" max="4" width="17.28515625" style="46" customWidth="1"/>
    <col min="5" max="5" width="16.140625" style="46" customWidth="1"/>
    <col min="6" max="6" width="23.140625" style="46" customWidth="1"/>
    <col min="7" max="7" width="22.42578125" style="46" customWidth="1"/>
    <col min="8" max="8" width="2.42578125" style="46" hidden="1" customWidth="1"/>
    <col min="9" max="9" width="18.28515625" style="46" customWidth="1"/>
    <col min="10" max="10" width="5.42578125" style="46" hidden="1" customWidth="1"/>
    <col min="11" max="11" width="17.140625" style="46" customWidth="1"/>
    <col min="12" max="12" width="34.85546875" style="46" customWidth="1"/>
    <col min="13" max="13" width="44.7109375" style="46" customWidth="1"/>
    <col min="14" max="14" width="9.5703125" style="46" customWidth="1"/>
    <col min="15" max="15" width="4" style="46" hidden="1" customWidth="1"/>
    <col min="16" max="16" width="4.7109375" style="46" hidden="1" customWidth="1"/>
    <col min="17" max="17" width="2.7109375" style="46" hidden="1" customWidth="1"/>
    <col min="18" max="18" width="12.7109375" style="46" customWidth="1"/>
    <col min="19" max="20" width="2.7109375" style="46" hidden="1" customWidth="1"/>
    <col min="21" max="21" width="18.42578125" style="46" customWidth="1"/>
    <col min="22" max="22" width="16.7109375" style="46" customWidth="1"/>
    <col min="23" max="23" width="16.42578125" style="46" customWidth="1"/>
    <col min="24" max="25" width="21.7109375" style="46" customWidth="1"/>
    <col min="26" max="26" width="23.28515625" style="46" customWidth="1"/>
    <col min="27" max="27" width="22.85546875" style="46" customWidth="1"/>
    <col min="28" max="28" width="11.42578125" style="46" customWidth="1"/>
    <col min="29" max="29" width="29.140625" style="46" customWidth="1"/>
    <col min="30" max="30" width="23.140625" style="46" customWidth="1"/>
    <col min="31" max="31" width="27" style="46" customWidth="1"/>
    <col min="32" max="16384" width="11.42578125" style="46"/>
  </cols>
  <sheetData>
    <row r="1" spans="1:37" s="58" customFormat="1" ht="21.75" customHeight="1" x14ac:dyDescent="0.25">
      <c r="A1" s="477"/>
      <c r="B1" s="479" t="s">
        <v>83</v>
      </c>
      <c r="C1" s="480"/>
      <c r="D1" s="480"/>
      <c r="E1" s="481"/>
      <c r="F1" s="479" t="s">
        <v>85</v>
      </c>
      <c r="G1" s="480"/>
      <c r="H1" s="480"/>
      <c r="I1" s="480"/>
      <c r="J1" s="480"/>
      <c r="K1" s="480"/>
      <c r="L1" s="480"/>
      <c r="M1" s="480"/>
      <c r="N1" s="480"/>
      <c r="O1" s="480"/>
      <c r="P1" s="480"/>
      <c r="Q1" s="480"/>
      <c r="R1" s="480"/>
      <c r="S1" s="480"/>
      <c r="T1" s="480"/>
      <c r="U1" s="480"/>
      <c r="V1" s="480"/>
      <c r="W1" s="480"/>
      <c r="X1" s="480"/>
      <c r="Y1" s="480"/>
      <c r="Z1" s="480"/>
      <c r="AA1" s="480"/>
      <c r="AB1" s="481"/>
      <c r="AC1" s="78" t="s">
        <v>86</v>
      </c>
      <c r="AD1" s="381" t="s">
        <v>96</v>
      </c>
      <c r="AE1" s="383"/>
      <c r="AI1" s="58" t="s">
        <v>61</v>
      </c>
      <c r="AJ1" s="58" t="s">
        <v>9</v>
      </c>
      <c r="AK1" s="58" t="s">
        <v>8</v>
      </c>
    </row>
    <row r="2" spans="1:37" s="58" customFormat="1" ht="21.75" customHeight="1" x14ac:dyDescent="0.25">
      <c r="A2" s="478"/>
      <c r="B2" s="482"/>
      <c r="C2" s="483"/>
      <c r="D2" s="483"/>
      <c r="E2" s="484"/>
      <c r="F2" s="482"/>
      <c r="G2" s="483"/>
      <c r="H2" s="483"/>
      <c r="I2" s="483"/>
      <c r="J2" s="483"/>
      <c r="K2" s="483"/>
      <c r="L2" s="483"/>
      <c r="M2" s="483"/>
      <c r="N2" s="483"/>
      <c r="O2" s="483"/>
      <c r="P2" s="483"/>
      <c r="Q2" s="483"/>
      <c r="R2" s="483"/>
      <c r="S2" s="483"/>
      <c r="T2" s="483"/>
      <c r="U2" s="483"/>
      <c r="V2" s="483"/>
      <c r="W2" s="483"/>
      <c r="X2" s="483"/>
      <c r="Y2" s="483"/>
      <c r="Z2" s="483"/>
      <c r="AA2" s="483"/>
      <c r="AB2" s="484"/>
      <c r="AC2" s="59" t="s">
        <v>88</v>
      </c>
      <c r="AD2" s="485" t="s">
        <v>97</v>
      </c>
      <c r="AE2" s="486"/>
      <c r="AH2" s="58" t="s">
        <v>11</v>
      </c>
      <c r="AI2" s="58" t="s">
        <v>63</v>
      </c>
      <c r="AJ2" s="58" t="s">
        <v>62</v>
      </c>
      <c r="AK2" s="58" t="s">
        <v>13</v>
      </c>
    </row>
    <row r="3" spans="1:37" s="58" customFormat="1" ht="21.75" customHeight="1" x14ac:dyDescent="0.25">
      <c r="A3" s="478"/>
      <c r="B3" s="479" t="s">
        <v>84</v>
      </c>
      <c r="C3" s="480"/>
      <c r="D3" s="480"/>
      <c r="E3" s="481"/>
      <c r="F3" s="479" t="s">
        <v>92</v>
      </c>
      <c r="G3" s="480"/>
      <c r="H3" s="480"/>
      <c r="I3" s="480"/>
      <c r="J3" s="480"/>
      <c r="K3" s="480"/>
      <c r="L3" s="480"/>
      <c r="M3" s="480"/>
      <c r="N3" s="480"/>
      <c r="O3" s="480"/>
      <c r="P3" s="480"/>
      <c r="Q3" s="480"/>
      <c r="R3" s="480"/>
      <c r="S3" s="480"/>
      <c r="T3" s="480"/>
      <c r="U3" s="480"/>
      <c r="V3" s="480"/>
      <c r="W3" s="480"/>
      <c r="X3" s="480"/>
      <c r="Y3" s="480"/>
      <c r="Z3" s="480"/>
      <c r="AA3" s="480"/>
      <c r="AB3" s="481"/>
      <c r="AC3" s="78" t="s">
        <v>87</v>
      </c>
      <c r="AD3" s="381"/>
      <c r="AE3" s="383"/>
      <c r="AH3" s="58" t="s">
        <v>12</v>
      </c>
      <c r="AI3" s="58" t="s">
        <v>65</v>
      </c>
      <c r="AJ3" s="58" t="s">
        <v>64</v>
      </c>
      <c r="AK3" s="58" t="s">
        <v>14</v>
      </c>
    </row>
    <row r="4" spans="1:37" s="58" customFormat="1" ht="21.75" customHeight="1" x14ac:dyDescent="0.25">
      <c r="A4" s="478"/>
      <c r="B4" s="482"/>
      <c r="C4" s="483"/>
      <c r="D4" s="483"/>
      <c r="E4" s="484"/>
      <c r="F4" s="482"/>
      <c r="G4" s="483"/>
      <c r="H4" s="483"/>
      <c r="I4" s="483"/>
      <c r="J4" s="483"/>
      <c r="K4" s="483"/>
      <c r="L4" s="483"/>
      <c r="M4" s="483"/>
      <c r="N4" s="483"/>
      <c r="O4" s="483"/>
      <c r="P4" s="483"/>
      <c r="Q4" s="483"/>
      <c r="R4" s="483"/>
      <c r="S4" s="483"/>
      <c r="T4" s="483"/>
      <c r="U4" s="483"/>
      <c r="V4" s="483"/>
      <c r="W4" s="483"/>
      <c r="X4" s="483"/>
      <c r="Y4" s="483"/>
      <c r="Z4" s="483"/>
      <c r="AA4" s="483"/>
      <c r="AB4" s="484"/>
      <c r="AC4" s="78" t="s">
        <v>89</v>
      </c>
      <c r="AD4" s="487">
        <v>43465</v>
      </c>
      <c r="AE4" s="383"/>
      <c r="AI4" s="58" t="s">
        <v>67</v>
      </c>
      <c r="AJ4" s="58" t="s">
        <v>66</v>
      </c>
      <c r="AK4" s="58" t="s">
        <v>15</v>
      </c>
    </row>
    <row r="5" spans="1:37" ht="24.75" customHeight="1" x14ac:dyDescent="0.25">
      <c r="A5" s="468" t="s">
        <v>72</v>
      </c>
      <c r="B5" s="468"/>
      <c r="C5" s="525">
        <v>43493</v>
      </c>
      <c r="D5" s="526"/>
      <c r="E5" s="526"/>
      <c r="F5" s="526"/>
      <c r="G5" s="527"/>
      <c r="H5" s="528"/>
      <c r="I5" s="528"/>
      <c r="J5" s="528"/>
      <c r="K5" s="528"/>
      <c r="L5" s="528"/>
      <c r="M5" s="57" t="s">
        <v>79</v>
      </c>
      <c r="N5" s="466" t="s">
        <v>75</v>
      </c>
      <c r="O5" s="466"/>
      <c r="P5" s="466"/>
      <c r="Q5" s="466"/>
      <c r="R5" s="466"/>
      <c r="S5" s="62"/>
      <c r="T5" s="62"/>
      <c r="U5" s="87" t="s">
        <v>98</v>
      </c>
      <c r="V5" s="473" t="s">
        <v>90</v>
      </c>
      <c r="W5" s="474"/>
      <c r="X5" s="56"/>
      <c r="Y5" s="74" t="s">
        <v>76</v>
      </c>
      <c r="Z5" s="56"/>
      <c r="AA5" s="74" t="s">
        <v>77</v>
      </c>
      <c r="AB5" s="56"/>
      <c r="AC5" s="73" t="s">
        <v>78</v>
      </c>
      <c r="AD5" s="475"/>
      <c r="AE5" s="476"/>
      <c r="AI5" s="46" t="s">
        <v>70</v>
      </c>
      <c r="AJ5" s="58" t="s">
        <v>68</v>
      </c>
    </row>
    <row r="6" spans="1:37" x14ac:dyDescent="0.25">
      <c r="A6" s="466" t="s">
        <v>52</v>
      </c>
      <c r="B6" s="466"/>
      <c r="C6" s="466"/>
      <c r="D6" s="466"/>
      <c r="E6" s="466"/>
      <c r="F6" s="466"/>
      <c r="G6" s="522" t="s">
        <v>21</v>
      </c>
      <c r="H6" s="523"/>
      <c r="I6" s="523"/>
      <c r="J6" s="523"/>
      <c r="K6" s="523"/>
      <c r="L6" s="523"/>
      <c r="M6" s="523"/>
      <c r="N6" s="523"/>
      <c r="O6" s="523"/>
      <c r="P6" s="523"/>
      <c r="Q6" s="523"/>
      <c r="R6" s="523"/>
      <c r="S6" s="523"/>
      <c r="T6" s="523"/>
      <c r="U6" s="523"/>
      <c r="V6" s="523"/>
      <c r="W6" s="523"/>
      <c r="X6" s="523"/>
      <c r="Y6" s="523"/>
      <c r="Z6" s="523"/>
      <c r="AA6" s="524"/>
      <c r="AB6" s="450" t="s">
        <v>27</v>
      </c>
      <c r="AC6" s="453" t="s">
        <v>38</v>
      </c>
      <c r="AD6" s="454"/>
      <c r="AE6" s="455"/>
      <c r="AJ6" s="58" t="s">
        <v>69</v>
      </c>
    </row>
    <row r="7" spans="1:37" s="58" customFormat="1" ht="14.25" customHeight="1" x14ac:dyDescent="0.25">
      <c r="A7" s="462" t="s">
        <v>58</v>
      </c>
      <c r="B7" s="463" t="s">
        <v>60</v>
      </c>
      <c r="C7" s="462" t="s">
        <v>40</v>
      </c>
      <c r="D7" s="462" t="s">
        <v>61</v>
      </c>
      <c r="E7" s="462" t="s">
        <v>41</v>
      </c>
      <c r="F7" s="466" t="s">
        <v>42</v>
      </c>
      <c r="G7" s="518" t="s">
        <v>74</v>
      </c>
      <c r="H7" s="518"/>
      <c r="I7" s="518"/>
      <c r="J7" s="518"/>
      <c r="K7" s="518"/>
      <c r="L7" s="431" t="s">
        <v>25</v>
      </c>
      <c r="M7" s="519" t="s">
        <v>24</v>
      </c>
      <c r="N7" s="519"/>
      <c r="O7" s="519"/>
      <c r="P7" s="519"/>
      <c r="Q7" s="519"/>
      <c r="R7" s="519"/>
      <c r="S7" s="519"/>
      <c r="T7" s="519"/>
      <c r="U7" s="519"/>
      <c r="V7" s="519"/>
      <c r="W7" s="519"/>
      <c r="X7" s="519"/>
      <c r="Y7" s="519"/>
      <c r="Z7" s="519"/>
      <c r="AA7" s="519"/>
      <c r="AB7" s="451"/>
      <c r="AC7" s="456"/>
      <c r="AD7" s="457"/>
      <c r="AE7" s="458"/>
    </row>
    <row r="8" spans="1:37" s="58" customFormat="1" ht="20.25" customHeight="1" x14ac:dyDescent="0.25">
      <c r="A8" s="462"/>
      <c r="B8" s="464"/>
      <c r="C8" s="462"/>
      <c r="D8" s="462"/>
      <c r="E8" s="462"/>
      <c r="F8" s="466"/>
      <c r="G8" s="520" t="s">
        <v>43</v>
      </c>
      <c r="H8" s="520"/>
      <c r="I8" s="520"/>
      <c r="J8" s="520"/>
      <c r="K8" s="520"/>
      <c r="L8" s="432"/>
      <c r="M8" s="436" t="s">
        <v>54</v>
      </c>
      <c r="N8" s="436" t="s">
        <v>23</v>
      </c>
      <c r="O8" s="88"/>
      <c r="P8" s="88"/>
      <c r="Q8" s="88"/>
      <c r="R8" s="438" t="s">
        <v>45</v>
      </c>
      <c r="S8" s="89"/>
      <c r="T8" s="89"/>
      <c r="U8" s="440" t="s">
        <v>44</v>
      </c>
      <c r="V8" s="441"/>
      <c r="W8" s="442"/>
      <c r="X8" s="443" t="s">
        <v>59</v>
      </c>
      <c r="Y8" s="521" t="s">
        <v>49</v>
      </c>
      <c r="Z8" s="521"/>
      <c r="AA8" s="521"/>
      <c r="AB8" s="451"/>
      <c r="AC8" s="459"/>
      <c r="AD8" s="460"/>
      <c r="AE8" s="461"/>
    </row>
    <row r="9" spans="1:37" s="58" customFormat="1" ht="47.25" customHeight="1" x14ac:dyDescent="0.25">
      <c r="A9" s="463"/>
      <c r="B9" s="465"/>
      <c r="C9" s="463"/>
      <c r="D9" s="463"/>
      <c r="E9" s="463"/>
      <c r="F9" s="467"/>
      <c r="G9" s="69" t="s">
        <v>8</v>
      </c>
      <c r="H9" s="90" t="s">
        <v>80</v>
      </c>
      <c r="I9" s="69" t="s">
        <v>9</v>
      </c>
      <c r="J9" s="90" t="s">
        <v>81</v>
      </c>
      <c r="K9" s="83" t="s">
        <v>10</v>
      </c>
      <c r="L9" s="433"/>
      <c r="M9" s="437"/>
      <c r="N9" s="437"/>
      <c r="O9" s="91"/>
      <c r="P9" s="91"/>
      <c r="Q9" s="91"/>
      <c r="R9" s="439"/>
      <c r="S9" s="92"/>
      <c r="T9" s="92"/>
      <c r="U9" s="71" t="s">
        <v>8</v>
      </c>
      <c r="V9" s="72" t="s">
        <v>9</v>
      </c>
      <c r="W9" s="71" t="s">
        <v>10</v>
      </c>
      <c r="X9" s="444"/>
      <c r="Y9" s="64" t="s">
        <v>93</v>
      </c>
      <c r="Z9" s="84" t="s">
        <v>47</v>
      </c>
      <c r="AA9" s="84" t="s">
        <v>48</v>
      </c>
      <c r="AB9" s="452"/>
      <c r="AC9" s="65" t="s">
        <v>47</v>
      </c>
      <c r="AD9" s="65" t="s">
        <v>50</v>
      </c>
      <c r="AE9" s="75" t="s">
        <v>51</v>
      </c>
    </row>
    <row r="10" spans="1:37" ht="50.25" customHeight="1" x14ac:dyDescent="0.25">
      <c r="A10" s="502">
        <v>0</v>
      </c>
      <c r="B10" s="502" t="s">
        <v>157</v>
      </c>
      <c r="C10" s="426" t="s">
        <v>158</v>
      </c>
      <c r="D10" s="375" t="s">
        <v>67</v>
      </c>
      <c r="E10" s="426" t="s">
        <v>159</v>
      </c>
      <c r="F10" s="516" t="s">
        <v>160</v>
      </c>
      <c r="G10" s="413" t="s">
        <v>14</v>
      </c>
      <c r="H10" s="415" t="str">
        <f>IF(G10="(1) RARA VEZ","1", IF(G10="(2) IMPROBABLE","2",IF(G10="(3) POSIBLE","3",IF(G10="(4) PROBABLE","4",IF(G10="(5) CASI SEGURO","5","")))))</f>
        <v>2</v>
      </c>
      <c r="I10" s="418" t="s">
        <v>66</v>
      </c>
      <c r="J10" s="420" t="str">
        <f>IF(I10="(1) INSIGNIFICANTE","1",IF(I10="(2) MENOR","2",IF(I10="(3) MODERADO","3",IF(I10="(4) MAYOR","4",IF(I10="(5) CATASTRÓFICO","5","")))))</f>
        <v>3</v>
      </c>
      <c r="K10" s="347">
        <f>+H10*J10</f>
        <v>6</v>
      </c>
      <c r="L10" s="426" t="s">
        <v>161</v>
      </c>
      <c r="M10" s="50" t="s">
        <v>6</v>
      </c>
      <c r="N10" s="41" t="s">
        <v>11</v>
      </c>
      <c r="O10" s="76">
        <f>IF(N10="SÍ",15,"0")</f>
        <v>15</v>
      </c>
      <c r="P10" s="402">
        <f>SUM(O10:O16)</f>
        <v>85</v>
      </c>
      <c r="Q10" s="404">
        <f>IF(AND(P10&gt;=0,P10&lt;=50),0,IF(AND(P10&gt;50,P10&lt;=75),1,IF(AND(P10&gt;75,P10&lt;=100),2,"REVISAR")))</f>
        <v>2</v>
      </c>
      <c r="R10" s="406" t="s">
        <v>8</v>
      </c>
      <c r="S10" s="404">
        <f>IF(R10="PROBABILIDAD",H10-Q10,J10-Q10)</f>
        <v>0</v>
      </c>
      <c r="T10" s="408">
        <f>IF($S10&lt;=0,1,$S10)</f>
        <v>1</v>
      </c>
      <c r="U10" s="410" t="str">
        <f>IF(AND($R10="PROBABILIDAD",$T10=1),$AK$2,IF(AND(R10="PROBABILIDAD",$T10=2),$AK$3,IF(AND($R10="PROBABILIDAD",$T10=3),$AK$4,IF(AND($R10="PROBABILIDAD",$T10=4),#REF!,IF(AND($R10="PROBABILIDAD",$T10=5),#REF!,$G10)))))</f>
        <v>(1) RARA VEZ</v>
      </c>
      <c r="V10" s="394" t="str">
        <f>IF(AND($R10="IMPACTO",$T10=1),$AJ$2,IF(AND(R10="IMPACTO",$T10=2),$AJ$3,IF(AND($R10="IMPACTO",$T10=3),$AJ$4,IF(AND($R10="IMPACTO",$T10=4),$AJ$5,IF(AND($R10="IMPACTO",$T10=5),$AJ$6,I10)))))</f>
        <v>(3) MODERADO</v>
      </c>
      <c r="W10" s="347">
        <f>IF(R10="PROBABILIDAD",T10*J10,T10*H10)</f>
        <v>3</v>
      </c>
      <c r="X10" s="426" t="s">
        <v>162</v>
      </c>
      <c r="Y10" s="400" t="s">
        <v>163</v>
      </c>
      <c r="Z10" s="426" t="s">
        <v>164</v>
      </c>
      <c r="AA10" s="426" t="s">
        <v>165</v>
      </c>
      <c r="AB10" s="384">
        <v>43646</v>
      </c>
      <c r="AC10" s="421" t="s">
        <v>166</v>
      </c>
      <c r="AD10" s="400" t="s">
        <v>167</v>
      </c>
      <c r="AE10" s="423" t="s">
        <v>168</v>
      </c>
      <c r="AF10" s="515" t="s">
        <v>169</v>
      </c>
      <c r="AG10" s="420"/>
      <c r="AH10" s="420"/>
    </row>
    <row r="11" spans="1:37" ht="48" customHeight="1" x14ac:dyDescent="0.25">
      <c r="A11" s="503"/>
      <c r="B11" s="503"/>
      <c r="C11" s="427"/>
      <c r="D11" s="351"/>
      <c r="E11" s="427"/>
      <c r="F11" s="517"/>
      <c r="G11" s="413"/>
      <c r="H11" s="416"/>
      <c r="I11" s="418"/>
      <c r="J11" s="420"/>
      <c r="K11" s="347"/>
      <c r="L11" s="427"/>
      <c r="M11" s="51" t="s">
        <v>7</v>
      </c>
      <c r="N11" s="41" t="s">
        <v>11</v>
      </c>
      <c r="O11" s="42">
        <f>IF(N11="SÍ",5,"0")</f>
        <v>5</v>
      </c>
      <c r="P11" s="403"/>
      <c r="Q11" s="405"/>
      <c r="R11" s="407"/>
      <c r="S11" s="405"/>
      <c r="T11" s="409"/>
      <c r="U11" s="411"/>
      <c r="V11" s="395"/>
      <c r="W11" s="347"/>
      <c r="X11" s="427"/>
      <c r="Y11" s="401"/>
      <c r="Z11" s="427"/>
      <c r="AA11" s="427"/>
      <c r="AB11" s="385"/>
      <c r="AC11" s="514"/>
      <c r="AD11" s="401"/>
      <c r="AE11" s="424"/>
      <c r="AF11" s="513"/>
      <c r="AG11" s="420"/>
      <c r="AH11" s="420"/>
    </row>
    <row r="12" spans="1:37" ht="33" customHeight="1" x14ac:dyDescent="0.25">
      <c r="A12" s="503"/>
      <c r="B12" s="503"/>
      <c r="C12" s="427"/>
      <c r="D12" s="351"/>
      <c r="E12" s="427"/>
      <c r="F12" s="517"/>
      <c r="G12" s="413"/>
      <c r="H12" s="416"/>
      <c r="I12" s="418"/>
      <c r="J12" s="420"/>
      <c r="K12" s="392"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MODERADA</v>
      </c>
      <c r="L12" s="427"/>
      <c r="M12" s="52" t="s">
        <v>3</v>
      </c>
      <c r="N12" s="41" t="s">
        <v>12</v>
      </c>
      <c r="O12" s="42" t="str">
        <f>IF(N12="SÍ",15,"0")</f>
        <v>0</v>
      </c>
      <c r="P12" s="403"/>
      <c r="Q12" s="405"/>
      <c r="R12" s="407"/>
      <c r="S12" s="405"/>
      <c r="T12" s="409"/>
      <c r="U12" s="411"/>
      <c r="V12" s="395"/>
      <c r="W12" s="392"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MODERADA</v>
      </c>
      <c r="X12" s="427"/>
      <c r="Y12" s="401"/>
      <c r="Z12" s="427"/>
      <c r="AA12" s="427"/>
      <c r="AB12" s="385"/>
      <c r="AC12" s="514"/>
      <c r="AD12" s="401"/>
      <c r="AE12" s="424"/>
      <c r="AF12" s="513"/>
      <c r="AG12" s="420"/>
      <c r="AH12" s="420"/>
    </row>
    <row r="13" spans="1:37" ht="26.25" customHeight="1" x14ac:dyDescent="0.25">
      <c r="A13" s="503"/>
      <c r="B13" s="503"/>
      <c r="C13" s="427"/>
      <c r="D13" s="351"/>
      <c r="E13" s="427"/>
      <c r="F13" s="517"/>
      <c r="G13" s="413"/>
      <c r="H13" s="416"/>
      <c r="I13" s="418"/>
      <c r="J13" s="420"/>
      <c r="K13" s="392"/>
      <c r="L13" s="427"/>
      <c r="M13" s="52" t="s">
        <v>4</v>
      </c>
      <c r="N13" s="41" t="s">
        <v>11</v>
      </c>
      <c r="O13" s="42">
        <f>IF(N13="SÍ",10,"0")</f>
        <v>10</v>
      </c>
      <c r="P13" s="403"/>
      <c r="Q13" s="405"/>
      <c r="R13" s="407"/>
      <c r="S13" s="405"/>
      <c r="T13" s="409"/>
      <c r="U13" s="411"/>
      <c r="V13" s="395"/>
      <c r="W13" s="392"/>
      <c r="X13" s="427"/>
      <c r="Y13" s="401"/>
      <c r="Z13" s="427"/>
      <c r="AA13" s="427"/>
      <c r="AB13" s="385"/>
      <c r="AC13" s="514"/>
      <c r="AD13" s="401"/>
      <c r="AE13" s="424"/>
      <c r="AF13" s="513"/>
      <c r="AG13" s="420"/>
      <c r="AH13" s="420"/>
    </row>
    <row r="14" spans="1:37" ht="45" customHeight="1" x14ac:dyDescent="0.25">
      <c r="A14" s="503"/>
      <c r="B14" s="503"/>
      <c r="C14" s="427"/>
      <c r="D14" s="351"/>
      <c r="E14" s="427"/>
      <c r="F14" s="517"/>
      <c r="G14" s="413"/>
      <c r="H14" s="416"/>
      <c r="I14" s="418"/>
      <c r="J14" s="420"/>
      <c r="K14" s="392"/>
      <c r="L14" s="427"/>
      <c r="M14" s="51" t="s">
        <v>36</v>
      </c>
      <c r="N14" s="41" t="s">
        <v>11</v>
      </c>
      <c r="O14" s="42">
        <f>IF(N14="SÍ",15,"0")</f>
        <v>15</v>
      </c>
      <c r="P14" s="403"/>
      <c r="Q14" s="405"/>
      <c r="R14" s="407"/>
      <c r="S14" s="405"/>
      <c r="T14" s="409"/>
      <c r="U14" s="411"/>
      <c r="V14" s="395"/>
      <c r="W14" s="392"/>
      <c r="X14" s="427"/>
      <c r="Y14" s="401"/>
      <c r="Z14" s="427"/>
      <c r="AA14" s="427"/>
      <c r="AB14" s="385"/>
      <c r="AC14" s="514"/>
      <c r="AD14" s="401"/>
      <c r="AE14" s="424"/>
      <c r="AF14" s="513"/>
      <c r="AG14" s="420"/>
      <c r="AH14" s="420"/>
    </row>
    <row r="15" spans="1:37" ht="51" customHeight="1" x14ac:dyDescent="0.25">
      <c r="A15" s="503"/>
      <c r="B15" s="503"/>
      <c r="C15" s="427"/>
      <c r="D15" s="351"/>
      <c r="E15" s="427"/>
      <c r="F15" s="517"/>
      <c r="G15" s="413"/>
      <c r="H15" s="416"/>
      <c r="I15" s="418"/>
      <c r="J15" s="420"/>
      <c r="K15" s="392"/>
      <c r="L15" s="427"/>
      <c r="M15" s="51" t="s">
        <v>5</v>
      </c>
      <c r="N15" s="41" t="s">
        <v>11</v>
      </c>
      <c r="O15" s="42">
        <f>IF(N15="SÍ",10,"0")</f>
        <v>10</v>
      </c>
      <c r="P15" s="403"/>
      <c r="Q15" s="405"/>
      <c r="R15" s="407"/>
      <c r="S15" s="405"/>
      <c r="T15" s="409"/>
      <c r="U15" s="411"/>
      <c r="V15" s="395"/>
      <c r="W15" s="392"/>
      <c r="X15" s="427"/>
      <c r="Y15" s="401"/>
      <c r="Z15" s="427"/>
      <c r="AA15" s="427"/>
      <c r="AB15" s="385"/>
      <c r="AC15" s="514"/>
      <c r="AD15" s="401"/>
      <c r="AE15" s="424"/>
      <c r="AF15" s="513"/>
      <c r="AG15" s="420"/>
      <c r="AH15" s="420"/>
    </row>
    <row r="16" spans="1:37" ht="39.75" customHeight="1" x14ac:dyDescent="0.25">
      <c r="A16" s="503"/>
      <c r="B16" s="504"/>
      <c r="C16" s="428"/>
      <c r="D16" s="415"/>
      <c r="E16" s="428"/>
      <c r="F16" s="511"/>
      <c r="G16" s="414"/>
      <c r="H16" s="417"/>
      <c r="I16" s="419"/>
      <c r="J16" s="420"/>
      <c r="K16" s="393"/>
      <c r="L16" s="428"/>
      <c r="M16" s="53" t="s">
        <v>35</v>
      </c>
      <c r="N16" s="41" t="s">
        <v>11</v>
      </c>
      <c r="O16" s="42">
        <f>IF(N16="SÍ",30,"0")</f>
        <v>30</v>
      </c>
      <c r="P16" s="403"/>
      <c r="Q16" s="405"/>
      <c r="R16" s="407"/>
      <c r="S16" s="405"/>
      <c r="T16" s="409"/>
      <c r="U16" s="412"/>
      <c r="V16" s="396"/>
      <c r="W16" s="393"/>
      <c r="X16" s="428"/>
      <c r="Y16" s="401"/>
      <c r="Z16" s="428"/>
      <c r="AA16" s="428"/>
      <c r="AB16" s="385"/>
      <c r="AC16" s="514"/>
      <c r="AD16" s="401"/>
      <c r="AE16" s="424"/>
      <c r="AF16" s="513"/>
      <c r="AG16" s="420"/>
      <c r="AH16" s="420"/>
    </row>
    <row r="17" spans="1:34" ht="25.5" x14ac:dyDescent="0.25">
      <c r="A17" s="503"/>
      <c r="B17" s="502" t="s">
        <v>170</v>
      </c>
      <c r="C17" s="426" t="s">
        <v>171</v>
      </c>
      <c r="D17" s="375" t="s">
        <v>67</v>
      </c>
      <c r="E17" s="426" t="s">
        <v>172</v>
      </c>
      <c r="F17" s="426" t="s">
        <v>173</v>
      </c>
      <c r="G17" s="413" t="s">
        <v>15</v>
      </c>
      <c r="H17" s="415" t="str">
        <f>IF(G17="(1) RARA VEZ","1", IF(G17="(2) IMPROBABLE","2",IF(G17="(3) POSIBLE","3",IF(G17="(4) PROBABLE","4",IF(G17="(5) CASI SEGURO","5","")))))</f>
        <v>3</v>
      </c>
      <c r="I17" s="418" t="s">
        <v>66</v>
      </c>
      <c r="J17" s="420" t="str">
        <f>IF(I17="(1) INSIGNIFICANTE","1",IF(I17="(2) MENOR","2",IF(I17="(3) MODERADO","3",IF(I17="(4) MAYOR","4",IF(I17="(5) CATASTRÓFICO","5","")))))</f>
        <v>3</v>
      </c>
      <c r="K17" s="347">
        <f>+H17*J17</f>
        <v>9</v>
      </c>
      <c r="L17" s="426" t="s">
        <v>174</v>
      </c>
      <c r="M17" s="50" t="s">
        <v>6</v>
      </c>
      <c r="N17" s="41" t="s">
        <v>11</v>
      </c>
      <c r="O17" s="76">
        <f>IF(N17="SÍ",15,"0")</f>
        <v>15</v>
      </c>
      <c r="P17" s="402">
        <f>SUM(O17:O23)</f>
        <v>55</v>
      </c>
      <c r="Q17" s="404">
        <f>IF(AND(P17&gt;=0,P17&lt;=50),0,IF(AND(P17&gt;50,P17&lt;=75),1,IF(AND(P17&gt;75,P17&lt;=100),2,"REVISAR")))</f>
        <v>1</v>
      </c>
      <c r="R17" s="406" t="s">
        <v>8</v>
      </c>
      <c r="S17" s="404">
        <f>IF(R17="PROBABILIDAD",H17-Q17,J17-Q17)</f>
        <v>2</v>
      </c>
      <c r="T17" s="408">
        <f>IF($S17&lt;=0,1,$S17)</f>
        <v>2</v>
      </c>
      <c r="U17" s="410" t="str">
        <f>IF(AND($R17="PROBABILIDAD",$T17=1),$AK$2,IF(AND(R17="PROBABILIDAD",$T17=2),$AK$3,IF(AND($R17="PROBABILIDAD",$T17=3),$AK$4,IF(AND($R17="PROBABILIDAD",$T17=4),#REF!,IF(AND($R17="PROBABILIDAD",$T17=5),#REF!,$G17)))))</f>
        <v>(2) IMPROBABLE</v>
      </c>
      <c r="V17" s="394" t="str">
        <f>IF(AND($R17="IMPACTO",$T17=1),$AJ$2,IF(AND(R17="IMPACTO",$T17=2),$AJ$3,IF(AND($R17="IMPACTO",$T17=3),$AJ$4,IF(AND($R17="IMPACTO",$T17=4),$AJ$5,IF(AND($R17="IMPACTO",$T17=5),$AJ$6,I17)))))</f>
        <v>(3) MODERADO</v>
      </c>
      <c r="W17" s="397">
        <f>IF(R17="PROBABILIDAD",T17*J17,T17*H17)</f>
        <v>6</v>
      </c>
      <c r="X17" s="426" t="s">
        <v>175</v>
      </c>
      <c r="Y17" s="400" t="s">
        <v>163</v>
      </c>
      <c r="Z17" s="426" t="s">
        <v>176</v>
      </c>
      <c r="AA17" s="426" t="s">
        <v>177</v>
      </c>
      <c r="AB17" s="508">
        <v>43646</v>
      </c>
      <c r="AC17" s="398" t="s">
        <v>178</v>
      </c>
      <c r="AD17" s="400" t="s">
        <v>179</v>
      </c>
      <c r="AE17" s="511" t="s">
        <v>180</v>
      </c>
      <c r="AF17" s="513" t="s">
        <v>181</v>
      </c>
      <c r="AG17" s="420"/>
      <c r="AH17" s="420"/>
    </row>
    <row r="18" spans="1:34" ht="25.5" x14ac:dyDescent="0.25">
      <c r="A18" s="503"/>
      <c r="B18" s="503"/>
      <c r="C18" s="427"/>
      <c r="D18" s="351"/>
      <c r="E18" s="427"/>
      <c r="F18" s="427"/>
      <c r="G18" s="413"/>
      <c r="H18" s="416"/>
      <c r="I18" s="418"/>
      <c r="J18" s="420"/>
      <c r="K18" s="347"/>
      <c r="L18" s="427"/>
      <c r="M18" s="51" t="s">
        <v>7</v>
      </c>
      <c r="N18" s="41" t="s">
        <v>11</v>
      </c>
      <c r="O18" s="42">
        <f>IF(N18="SÍ",5,"0")</f>
        <v>5</v>
      </c>
      <c r="P18" s="403"/>
      <c r="Q18" s="405"/>
      <c r="R18" s="407"/>
      <c r="S18" s="405"/>
      <c r="T18" s="409"/>
      <c r="U18" s="411"/>
      <c r="V18" s="395"/>
      <c r="W18" s="347"/>
      <c r="X18" s="427"/>
      <c r="Y18" s="401"/>
      <c r="Z18" s="427"/>
      <c r="AA18" s="427"/>
      <c r="AB18" s="509"/>
      <c r="AC18" s="510"/>
      <c r="AD18" s="401"/>
      <c r="AE18" s="512"/>
      <c r="AF18" s="513"/>
      <c r="AG18" s="420"/>
      <c r="AH18" s="420"/>
    </row>
    <row r="19" spans="1:34" x14ac:dyDescent="0.25">
      <c r="A19" s="503"/>
      <c r="B19" s="503"/>
      <c r="C19" s="427"/>
      <c r="D19" s="351"/>
      <c r="E19" s="427"/>
      <c r="F19" s="427"/>
      <c r="G19" s="413"/>
      <c r="H19" s="416"/>
      <c r="I19" s="418"/>
      <c r="J19" s="420"/>
      <c r="K19" s="392"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ALTA</v>
      </c>
      <c r="L19" s="427"/>
      <c r="M19" s="52" t="s">
        <v>3</v>
      </c>
      <c r="N19" s="41" t="s">
        <v>12</v>
      </c>
      <c r="O19" s="42" t="str">
        <f>IF(N19="SÍ",15,"0")</f>
        <v>0</v>
      </c>
      <c r="P19" s="403"/>
      <c r="Q19" s="405"/>
      <c r="R19" s="407"/>
      <c r="S19" s="405"/>
      <c r="T19" s="409"/>
      <c r="U19" s="411"/>
      <c r="V19" s="395"/>
      <c r="W19" s="392"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MODERADA</v>
      </c>
      <c r="X19" s="427"/>
      <c r="Y19" s="401"/>
      <c r="Z19" s="427"/>
      <c r="AA19" s="427"/>
      <c r="AB19" s="509"/>
      <c r="AC19" s="510"/>
      <c r="AD19" s="401"/>
      <c r="AE19" s="512"/>
      <c r="AF19" s="513"/>
      <c r="AG19" s="420"/>
      <c r="AH19" s="420"/>
    </row>
    <row r="20" spans="1:34" x14ac:dyDescent="0.25">
      <c r="A20" s="503"/>
      <c r="B20" s="503"/>
      <c r="C20" s="427"/>
      <c r="D20" s="351"/>
      <c r="E20" s="427"/>
      <c r="F20" s="427"/>
      <c r="G20" s="413"/>
      <c r="H20" s="416"/>
      <c r="I20" s="418"/>
      <c r="J20" s="420"/>
      <c r="K20" s="392"/>
      <c r="L20" s="427"/>
      <c r="M20" s="52" t="s">
        <v>4</v>
      </c>
      <c r="N20" s="41" t="s">
        <v>11</v>
      </c>
      <c r="O20" s="42">
        <f>IF(N20="SÍ",10,"0")</f>
        <v>10</v>
      </c>
      <c r="P20" s="403"/>
      <c r="Q20" s="405"/>
      <c r="R20" s="407"/>
      <c r="S20" s="405"/>
      <c r="T20" s="409"/>
      <c r="U20" s="411"/>
      <c r="V20" s="395"/>
      <c r="W20" s="392"/>
      <c r="X20" s="427"/>
      <c r="Y20" s="401"/>
      <c r="Z20" s="427"/>
      <c r="AA20" s="427"/>
      <c r="AB20" s="509"/>
      <c r="AC20" s="510"/>
      <c r="AD20" s="401"/>
      <c r="AE20" s="512"/>
      <c r="AF20" s="513"/>
      <c r="AG20" s="420"/>
      <c r="AH20" s="420"/>
    </row>
    <row r="21" spans="1:34" ht="25.5" x14ac:dyDescent="0.25">
      <c r="A21" s="503"/>
      <c r="B21" s="503"/>
      <c r="C21" s="427"/>
      <c r="D21" s="351"/>
      <c r="E21" s="427"/>
      <c r="F21" s="427"/>
      <c r="G21" s="413"/>
      <c r="H21" s="416"/>
      <c r="I21" s="418"/>
      <c r="J21" s="420"/>
      <c r="K21" s="392"/>
      <c r="L21" s="427"/>
      <c r="M21" s="51" t="s">
        <v>36</v>
      </c>
      <c r="N21" s="41" t="s">
        <v>11</v>
      </c>
      <c r="O21" s="42">
        <f>IF(N21="SÍ",15,"0")</f>
        <v>15</v>
      </c>
      <c r="P21" s="403"/>
      <c r="Q21" s="405"/>
      <c r="R21" s="407"/>
      <c r="S21" s="405"/>
      <c r="T21" s="409"/>
      <c r="U21" s="411"/>
      <c r="V21" s="395"/>
      <c r="W21" s="392"/>
      <c r="X21" s="427"/>
      <c r="Y21" s="401"/>
      <c r="Z21" s="427"/>
      <c r="AA21" s="427"/>
      <c r="AB21" s="509"/>
      <c r="AC21" s="510"/>
      <c r="AD21" s="401"/>
      <c r="AE21" s="512"/>
      <c r="AF21" s="513"/>
      <c r="AG21" s="420"/>
      <c r="AH21" s="420"/>
    </row>
    <row r="22" spans="1:34" ht="25.5" x14ac:dyDescent="0.25">
      <c r="A22" s="503"/>
      <c r="B22" s="503"/>
      <c r="C22" s="427"/>
      <c r="D22" s="351"/>
      <c r="E22" s="427"/>
      <c r="F22" s="427"/>
      <c r="G22" s="413"/>
      <c r="H22" s="416"/>
      <c r="I22" s="418"/>
      <c r="J22" s="420"/>
      <c r="K22" s="392"/>
      <c r="L22" s="427"/>
      <c r="M22" s="51" t="s">
        <v>5</v>
      </c>
      <c r="N22" s="41" t="s">
        <v>11</v>
      </c>
      <c r="O22" s="42">
        <f>IF(N22="SÍ",10,"0")</f>
        <v>10</v>
      </c>
      <c r="P22" s="403"/>
      <c r="Q22" s="405"/>
      <c r="R22" s="407"/>
      <c r="S22" s="405"/>
      <c r="T22" s="409"/>
      <c r="U22" s="411"/>
      <c r="V22" s="395"/>
      <c r="W22" s="392"/>
      <c r="X22" s="427"/>
      <c r="Y22" s="401"/>
      <c r="Z22" s="427"/>
      <c r="AA22" s="427"/>
      <c r="AB22" s="509"/>
      <c r="AC22" s="510"/>
      <c r="AD22" s="401"/>
      <c r="AE22" s="512"/>
      <c r="AF22" s="513"/>
      <c r="AG22" s="420"/>
      <c r="AH22" s="420"/>
    </row>
    <row r="23" spans="1:34" ht="25.5" x14ac:dyDescent="0.25">
      <c r="A23" s="504"/>
      <c r="B23" s="504"/>
      <c r="C23" s="428"/>
      <c r="D23" s="415"/>
      <c r="E23" s="428"/>
      <c r="F23" s="428"/>
      <c r="G23" s="414"/>
      <c r="H23" s="417"/>
      <c r="I23" s="419"/>
      <c r="J23" s="420"/>
      <c r="K23" s="393"/>
      <c r="L23" s="428"/>
      <c r="M23" s="53" t="s">
        <v>35</v>
      </c>
      <c r="N23" s="41" t="s">
        <v>12</v>
      </c>
      <c r="O23" s="42" t="str">
        <f>IF(N23="SÍ",30,"0")</f>
        <v>0</v>
      </c>
      <c r="P23" s="403"/>
      <c r="Q23" s="405"/>
      <c r="R23" s="407"/>
      <c r="S23" s="405"/>
      <c r="T23" s="409"/>
      <c r="U23" s="412"/>
      <c r="V23" s="396"/>
      <c r="W23" s="392"/>
      <c r="X23" s="428"/>
      <c r="Y23" s="401"/>
      <c r="Z23" s="428"/>
      <c r="AA23" s="428"/>
      <c r="AB23" s="509"/>
      <c r="AC23" s="510"/>
      <c r="AD23" s="401"/>
      <c r="AE23" s="512"/>
      <c r="AF23" s="513"/>
      <c r="AG23" s="420"/>
      <c r="AH23" s="420"/>
    </row>
    <row r="24" spans="1:34" ht="25.5" x14ac:dyDescent="0.25">
      <c r="A24" s="489"/>
      <c r="B24" s="502"/>
      <c r="C24" s="498"/>
      <c r="D24" s="498"/>
      <c r="E24" s="375"/>
      <c r="F24" s="375"/>
      <c r="G24" s="413" t="s">
        <v>17</v>
      </c>
      <c r="H24" s="415" t="str">
        <f>IF(G24="(1) RARA VEZ","1", IF(G24="(2) IMPROBABLE","2",IF(G24="(3) POSIBLE","3",IF(G24="(4) PROBABLE","4",IF(G24="(5) CASI SEGURO","5","")))))</f>
        <v>5</v>
      </c>
      <c r="I24" s="418" t="s">
        <v>69</v>
      </c>
      <c r="J24" s="420" t="str">
        <f>IF(I24="(1) INSIGNIFICANTE","1",IF(I24="(2) MENOR","2",IF(I24="(3) MODERADO","3",IF(I24="(4) MAYOR","4",IF(I24="(5) CATASTRÓFICO","5","")))))</f>
        <v>5</v>
      </c>
      <c r="K24" s="347">
        <f>+H24*J24</f>
        <v>25</v>
      </c>
      <c r="L24" s="500"/>
      <c r="M24" s="50" t="s">
        <v>6</v>
      </c>
      <c r="N24" s="41"/>
      <c r="O24" s="76" t="str">
        <f>IF(N24="SÍ",15,"0")</f>
        <v>0</v>
      </c>
      <c r="P24" s="402">
        <f>SUM(O24:O30)</f>
        <v>0</v>
      </c>
      <c r="Q24" s="404">
        <f>IF(AND(P24&gt;=0,P24&lt;=50),0,IF(AND(P24&gt;50,P24&lt;=75),1,IF(AND(P24&gt;75,P24&lt;=100),2,"REVISAR")))</f>
        <v>0</v>
      </c>
      <c r="R24" s="406" t="s">
        <v>9</v>
      </c>
      <c r="S24" s="404">
        <f>IF(R24="PROBABILIDAD",H24-Q24,J24-Q24)</f>
        <v>5</v>
      </c>
      <c r="T24" s="408">
        <f>IF($S24&lt;=0,1,$S24)</f>
        <v>5</v>
      </c>
      <c r="U24" s="410" t="str">
        <f>IF(AND($R24="PROBABILIDAD",$T24=1),$AK$2,IF(AND(R24="PROBABILIDAD",$T24=2),$AK$3,IF(AND($R24="PROBABILIDAD",$T24=3),$AK$4,IF(AND($R24="PROBABILIDAD",$T24=4),#REF!,IF(AND($R24="PROBABILIDAD",$T24=5),#REF!,$G24)))))</f>
        <v>(5) CASI SEGURO</v>
      </c>
      <c r="V24" s="394" t="str">
        <f>IF(AND($R24="IMPACTO",$T24=1),$AJ$2,IF(AND(R24="IMPACTO",$T24=2),$AJ$3,IF(AND($R24="IMPACTO",$T24=3),$AJ$4,IF(AND($R24="IMPACTO",$T24=4),$AJ$5,IF(AND($R24="IMPACTO",$T24=5),$AJ$6,I24)))))</f>
        <v>(5) CATASTRÓFICO</v>
      </c>
      <c r="W24" s="397">
        <f>IF(R24="PROBABILIDAD",T24*J24,T24*H24)</f>
        <v>25</v>
      </c>
      <c r="X24" s="499"/>
      <c r="Y24" s="499"/>
      <c r="Z24" s="499"/>
      <c r="AA24" s="499"/>
      <c r="AB24" s="499"/>
      <c r="AC24" s="499"/>
      <c r="AD24" s="499"/>
      <c r="AE24" s="415"/>
    </row>
    <row r="25" spans="1:34" ht="25.5" x14ac:dyDescent="0.25">
      <c r="A25" s="489"/>
      <c r="B25" s="503"/>
      <c r="C25" s="505"/>
      <c r="D25" s="505"/>
      <c r="E25" s="375"/>
      <c r="F25" s="351"/>
      <c r="G25" s="413"/>
      <c r="H25" s="416"/>
      <c r="I25" s="418"/>
      <c r="J25" s="420"/>
      <c r="K25" s="347"/>
      <c r="L25" s="501"/>
      <c r="M25" s="51" t="s">
        <v>7</v>
      </c>
      <c r="N25" s="41"/>
      <c r="O25" s="42" t="str">
        <f>IF(N25="SÍ",5,"0")</f>
        <v>0</v>
      </c>
      <c r="P25" s="403"/>
      <c r="Q25" s="405"/>
      <c r="R25" s="407"/>
      <c r="S25" s="405"/>
      <c r="T25" s="409"/>
      <c r="U25" s="411"/>
      <c r="V25" s="395"/>
      <c r="W25" s="347"/>
      <c r="X25" s="385"/>
      <c r="Y25" s="385"/>
      <c r="Z25" s="385"/>
      <c r="AA25" s="385"/>
      <c r="AB25" s="385"/>
      <c r="AC25" s="385"/>
      <c r="AD25" s="385"/>
      <c r="AE25" s="416"/>
    </row>
    <row r="26" spans="1:34" x14ac:dyDescent="0.25">
      <c r="A26" s="489"/>
      <c r="B26" s="503"/>
      <c r="C26" s="505"/>
      <c r="D26" s="505"/>
      <c r="E26" s="375"/>
      <c r="F26" s="351"/>
      <c r="G26" s="413"/>
      <c r="H26" s="416"/>
      <c r="I26" s="418"/>
      <c r="J26" s="420"/>
      <c r="K26" s="392"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EXTREMA</v>
      </c>
      <c r="L26" s="501"/>
      <c r="M26" s="52" t="s">
        <v>3</v>
      </c>
      <c r="N26" s="41"/>
      <c r="O26" s="42" t="str">
        <f>IF(N26="SÍ",15,"0")</f>
        <v>0</v>
      </c>
      <c r="P26" s="403"/>
      <c r="Q26" s="405"/>
      <c r="R26" s="407"/>
      <c r="S26" s="405"/>
      <c r="T26" s="409"/>
      <c r="U26" s="411"/>
      <c r="V26" s="395"/>
      <c r="W26" s="392"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EXTREMA</v>
      </c>
      <c r="X26" s="385"/>
      <c r="Y26" s="385"/>
      <c r="Z26" s="385"/>
      <c r="AA26" s="385"/>
      <c r="AB26" s="385"/>
      <c r="AC26" s="385"/>
      <c r="AD26" s="385"/>
      <c r="AE26" s="416"/>
    </row>
    <row r="27" spans="1:34" x14ac:dyDescent="0.25">
      <c r="A27" s="489"/>
      <c r="B27" s="503"/>
      <c r="C27" s="505"/>
      <c r="D27" s="505"/>
      <c r="E27" s="375"/>
      <c r="F27" s="351"/>
      <c r="G27" s="413"/>
      <c r="H27" s="416"/>
      <c r="I27" s="418"/>
      <c r="J27" s="420"/>
      <c r="K27" s="392"/>
      <c r="L27" s="501"/>
      <c r="M27" s="52" t="s">
        <v>4</v>
      </c>
      <c r="N27" s="41"/>
      <c r="O27" s="42" t="str">
        <f>IF(N27="SÍ",10,"0")</f>
        <v>0</v>
      </c>
      <c r="P27" s="403"/>
      <c r="Q27" s="405"/>
      <c r="R27" s="407"/>
      <c r="S27" s="405"/>
      <c r="T27" s="409"/>
      <c r="U27" s="411"/>
      <c r="V27" s="395"/>
      <c r="W27" s="392"/>
      <c r="X27" s="385"/>
      <c r="Y27" s="385"/>
      <c r="Z27" s="385"/>
      <c r="AA27" s="385"/>
      <c r="AB27" s="385"/>
      <c r="AC27" s="385"/>
      <c r="AD27" s="385"/>
      <c r="AE27" s="416"/>
    </row>
    <row r="28" spans="1:34" ht="25.5" x14ac:dyDescent="0.25">
      <c r="A28" s="489"/>
      <c r="B28" s="503"/>
      <c r="C28" s="505"/>
      <c r="D28" s="505"/>
      <c r="E28" s="375"/>
      <c r="F28" s="351"/>
      <c r="G28" s="413"/>
      <c r="H28" s="416"/>
      <c r="I28" s="418"/>
      <c r="J28" s="420"/>
      <c r="K28" s="392"/>
      <c r="L28" s="501"/>
      <c r="M28" s="51" t="s">
        <v>36</v>
      </c>
      <c r="N28" s="41"/>
      <c r="O28" s="42" t="str">
        <f>IF(N28="SÍ",15,"0")</f>
        <v>0</v>
      </c>
      <c r="P28" s="403"/>
      <c r="Q28" s="405"/>
      <c r="R28" s="407"/>
      <c r="S28" s="405"/>
      <c r="T28" s="409"/>
      <c r="U28" s="411"/>
      <c r="V28" s="395"/>
      <c r="W28" s="392"/>
      <c r="X28" s="385"/>
      <c r="Y28" s="385"/>
      <c r="Z28" s="385"/>
      <c r="AA28" s="385"/>
      <c r="AB28" s="385"/>
      <c r="AC28" s="385"/>
      <c r="AD28" s="385"/>
      <c r="AE28" s="416"/>
    </row>
    <row r="29" spans="1:34" ht="25.5" x14ac:dyDescent="0.25">
      <c r="A29" s="489"/>
      <c r="B29" s="503"/>
      <c r="C29" s="505"/>
      <c r="D29" s="505"/>
      <c r="E29" s="375"/>
      <c r="F29" s="351"/>
      <c r="G29" s="413"/>
      <c r="H29" s="416"/>
      <c r="I29" s="418"/>
      <c r="J29" s="420"/>
      <c r="K29" s="392"/>
      <c r="L29" s="501"/>
      <c r="M29" s="51" t="s">
        <v>5</v>
      </c>
      <c r="N29" s="41"/>
      <c r="O29" s="42" t="str">
        <f>IF(N29="SÍ",10,"0")</f>
        <v>0</v>
      </c>
      <c r="P29" s="403"/>
      <c r="Q29" s="405"/>
      <c r="R29" s="407"/>
      <c r="S29" s="405"/>
      <c r="T29" s="409"/>
      <c r="U29" s="411"/>
      <c r="V29" s="395"/>
      <c r="W29" s="392"/>
      <c r="X29" s="385"/>
      <c r="Y29" s="385"/>
      <c r="Z29" s="385"/>
      <c r="AA29" s="385"/>
      <c r="AB29" s="385"/>
      <c r="AC29" s="385"/>
      <c r="AD29" s="385"/>
      <c r="AE29" s="416"/>
    </row>
    <row r="30" spans="1:34" ht="25.5" x14ac:dyDescent="0.25">
      <c r="A30" s="502"/>
      <c r="B30" s="504"/>
      <c r="C30" s="506"/>
      <c r="D30" s="506"/>
      <c r="E30" s="507"/>
      <c r="F30" s="415"/>
      <c r="G30" s="414"/>
      <c r="H30" s="417"/>
      <c r="I30" s="419"/>
      <c r="J30" s="420"/>
      <c r="K30" s="393"/>
      <c r="L30" s="501"/>
      <c r="M30" s="53" t="s">
        <v>35</v>
      </c>
      <c r="N30" s="41"/>
      <c r="O30" s="42" t="str">
        <f>IF(N30="SÍ",30,"0")</f>
        <v>0</v>
      </c>
      <c r="P30" s="403"/>
      <c r="Q30" s="405"/>
      <c r="R30" s="407"/>
      <c r="S30" s="405"/>
      <c r="T30" s="409"/>
      <c r="U30" s="412"/>
      <c r="V30" s="396"/>
      <c r="W30" s="392"/>
      <c r="X30" s="385"/>
      <c r="Y30" s="385"/>
      <c r="Z30" s="385"/>
      <c r="AA30" s="385"/>
      <c r="AB30" s="385"/>
      <c r="AC30" s="385"/>
      <c r="AD30" s="385"/>
      <c r="AE30" s="416"/>
    </row>
    <row r="31" spans="1:34" ht="25.5" x14ac:dyDescent="0.25">
      <c r="A31" s="489"/>
      <c r="B31" s="502"/>
      <c r="C31" s="498"/>
      <c r="D31" s="498"/>
      <c r="E31" s="375"/>
      <c r="F31" s="375"/>
      <c r="G31" s="413" t="s">
        <v>17</v>
      </c>
      <c r="H31" s="415" t="str">
        <f>IF(G31="(1) RARA VEZ","1", IF(G31="(2) IMPROBABLE","2",IF(G31="(3) POSIBLE","3",IF(G31="(4) PROBABLE","4",IF(G31="(5) CASI SEGURO","5","")))))</f>
        <v>5</v>
      </c>
      <c r="I31" s="418" t="s">
        <v>69</v>
      </c>
      <c r="J31" s="420" t="str">
        <f>IF(I31="(1) INSIGNIFICANTE","1",IF(I31="(2) MENOR","2",IF(I31="(3) MODERADO","3",IF(I31="(4) MAYOR","4",IF(I31="(5) CATASTRÓFICO","5","")))))</f>
        <v>5</v>
      </c>
      <c r="K31" s="347">
        <f>+H31*J31</f>
        <v>25</v>
      </c>
      <c r="L31" s="500"/>
      <c r="M31" s="50" t="s">
        <v>6</v>
      </c>
      <c r="N31" s="41"/>
      <c r="O31" s="76" t="str">
        <f>IF(N31="SÍ",15,"0")</f>
        <v>0</v>
      </c>
      <c r="P31" s="402">
        <f>SUM(O31:O37)</f>
        <v>0</v>
      </c>
      <c r="Q31" s="404">
        <f>IF(AND(P31&gt;=0,P31&lt;=50),0,IF(AND(P31&gt;50,P31&lt;=75),1,IF(AND(P31&gt;75,P31&lt;=100),2,"REVISAR")))</f>
        <v>0</v>
      </c>
      <c r="R31" s="406" t="s">
        <v>9</v>
      </c>
      <c r="S31" s="404">
        <f>IF(R31="PROBABILIDAD",H31-Q31,J31-Q31)</f>
        <v>5</v>
      </c>
      <c r="T31" s="408">
        <f>IF($S31&lt;=0,1,$S31)</f>
        <v>5</v>
      </c>
      <c r="U31" s="410" t="str">
        <f>IF(AND($R31="PROBABILIDAD",$T31=1),$AK$2,IF(AND(R31="PROBABILIDAD",$T31=2),$AK$3,IF(AND($R31="PROBABILIDAD",$T31=3),$AK$4,IF(AND($R31="PROBABILIDAD",$T31=4),#REF!,IF(AND($R31="PROBABILIDAD",$T31=5),#REF!,$G31)))))</f>
        <v>(5) CASI SEGURO</v>
      </c>
      <c r="V31" s="394" t="str">
        <f>IF(AND($R31="IMPACTO",$T31=1),$AJ$2,IF(AND(R31="IMPACTO",$T31=2),$AJ$3,IF(AND($R31="IMPACTO",$T31=3),$AJ$4,IF(AND($R31="IMPACTO",$T31=4),$AJ$5,IF(AND($R31="IMPACTO",$T31=5),$AJ$6,I31)))))</f>
        <v>(5) CATASTRÓFICO</v>
      </c>
      <c r="W31" s="397">
        <f xml:space="preserve"> IF(R31="PROBABILIDAD",T31*J31,T31*H31)</f>
        <v>25</v>
      </c>
      <c r="X31" s="499"/>
      <c r="Y31" s="499"/>
      <c r="Z31" s="499"/>
      <c r="AA31" s="499"/>
      <c r="AB31" s="499"/>
      <c r="AC31" s="499"/>
      <c r="AD31" s="499"/>
      <c r="AE31" s="415"/>
    </row>
    <row r="32" spans="1:34" ht="25.5" x14ac:dyDescent="0.25">
      <c r="A32" s="489"/>
      <c r="B32" s="503"/>
      <c r="C32" s="505"/>
      <c r="D32" s="505"/>
      <c r="E32" s="375"/>
      <c r="F32" s="351"/>
      <c r="G32" s="413"/>
      <c r="H32" s="416"/>
      <c r="I32" s="418"/>
      <c r="J32" s="420"/>
      <c r="K32" s="347"/>
      <c r="L32" s="501"/>
      <c r="M32" s="51" t="s">
        <v>7</v>
      </c>
      <c r="N32" s="41"/>
      <c r="O32" s="42" t="str">
        <f>IF(N32="SÍ",5,"0")</f>
        <v>0</v>
      </c>
      <c r="P32" s="403"/>
      <c r="Q32" s="405"/>
      <c r="R32" s="407"/>
      <c r="S32" s="405"/>
      <c r="T32" s="409"/>
      <c r="U32" s="411"/>
      <c r="V32" s="395"/>
      <c r="W32" s="347"/>
      <c r="X32" s="385"/>
      <c r="Y32" s="385"/>
      <c r="Z32" s="385"/>
      <c r="AA32" s="385"/>
      <c r="AB32" s="385"/>
      <c r="AC32" s="385"/>
      <c r="AD32" s="385"/>
      <c r="AE32" s="416"/>
    </row>
    <row r="33" spans="1:34" x14ac:dyDescent="0.25">
      <c r="A33" s="489"/>
      <c r="B33" s="503"/>
      <c r="C33" s="505"/>
      <c r="D33" s="505"/>
      <c r="E33" s="375"/>
      <c r="F33" s="351"/>
      <c r="G33" s="413"/>
      <c r="H33" s="416"/>
      <c r="I33" s="418"/>
      <c r="J33" s="420"/>
      <c r="K33" s="392"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EXTREMA</v>
      </c>
      <c r="L33" s="501"/>
      <c r="M33" s="52" t="s">
        <v>3</v>
      </c>
      <c r="N33" s="41"/>
      <c r="O33" s="42" t="str">
        <f>IF(N33="SÍ",15,"0")</f>
        <v>0</v>
      </c>
      <c r="P33" s="403"/>
      <c r="Q33" s="405"/>
      <c r="R33" s="407"/>
      <c r="S33" s="405"/>
      <c r="T33" s="409"/>
      <c r="U33" s="411"/>
      <c r="V33" s="395"/>
      <c r="W33" s="392"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EXTREMA</v>
      </c>
      <c r="X33" s="385"/>
      <c r="Y33" s="385"/>
      <c r="Z33" s="385"/>
      <c r="AA33" s="385"/>
      <c r="AB33" s="385"/>
      <c r="AC33" s="385"/>
      <c r="AD33" s="385"/>
      <c r="AE33" s="416"/>
    </row>
    <row r="34" spans="1:34" x14ac:dyDescent="0.25">
      <c r="A34" s="489"/>
      <c r="B34" s="503"/>
      <c r="C34" s="505"/>
      <c r="D34" s="505"/>
      <c r="E34" s="375"/>
      <c r="F34" s="351"/>
      <c r="G34" s="413"/>
      <c r="H34" s="416"/>
      <c r="I34" s="418"/>
      <c r="J34" s="420"/>
      <c r="K34" s="392"/>
      <c r="L34" s="501"/>
      <c r="M34" s="52" t="s">
        <v>4</v>
      </c>
      <c r="N34" s="41"/>
      <c r="O34" s="42" t="str">
        <f>IF(N34="SÍ",10,"0")</f>
        <v>0</v>
      </c>
      <c r="P34" s="403"/>
      <c r="Q34" s="405"/>
      <c r="R34" s="407"/>
      <c r="S34" s="405"/>
      <c r="T34" s="409"/>
      <c r="U34" s="411"/>
      <c r="V34" s="395"/>
      <c r="W34" s="392"/>
      <c r="X34" s="385"/>
      <c r="Y34" s="385"/>
      <c r="Z34" s="385"/>
      <c r="AA34" s="385"/>
      <c r="AB34" s="385"/>
      <c r="AC34" s="385"/>
      <c r="AD34" s="385"/>
      <c r="AE34" s="416"/>
    </row>
    <row r="35" spans="1:34" ht="25.5" x14ac:dyDescent="0.25">
      <c r="A35" s="489"/>
      <c r="B35" s="503"/>
      <c r="C35" s="505"/>
      <c r="D35" s="505"/>
      <c r="E35" s="375"/>
      <c r="F35" s="351"/>
      <c r="G35" s="413"/>
      <c r="H35" s="416"/>
      <c r="I35" s="418"/>
      <c r="J35" s="420"/>
      <c r="K35" s="392"/>
      <c r="L35" s="501"/>
      <c r="M35" s="51" t="s">
        <v>36</v>
      </c>
      <c r="N35" s="41"/>
      <c r="O35" s="42" t="str">
        <f>IF(N35="SÍ",15,"0")</f>
        <v>0</v>
      </c>
      <c r="P35" s="403"/>
      <c r="Q35" s="405"/>
      <c r="R35" s="407"/>
      <c r="S35" s="405"/>
      <c r="T35" s="409"/>
      <c r="U35" s="411"/>
      <c r="V35" s="395"/>
      <c r="W35" s="392"/>
      <c r="X35" s="385"/>
      <c r="Y35" s="385"/>
      <c r="Z35" s="385"/>
      <c r="AA35" s="385"/>
      <c r="AB35" s="385"/>
      <c r="AC35" s="385"/>
      <c r="AD35" s="385"/>
      <c r="AE35" s="416"/>
    </row>
    <row r="36" spans="1:34" ht="25.5" x14ac:dyDescent="0.25">
      <c r="A36" s="489"/>
      <c r="B36" s="503"/>
      <c r="C36" s="505"/>
      <c r="D36" s="505"/>
      <c r="E36" s="375"/>
      <c r="F36" s="351"/>
      <c r="G36" s="413"/>
      <c r="H36" s="416"/>
      <c r="I36" s="418"/>
      <c r="J36" s="420"/>
      <c r="K36" s="392"/>
      <c r="L36" s="501"/>
      <c r="M36" s="51" t="s">
        <v>5</v>
      </c>
      <c r="N36" s="41"/>
      <c r="O36" s="42" t="str">
        <f>IF(N36="SÍ",10,"0")</f>
        <v>0</v>
      </c>
      <c r="P36" s="403"/>
      <c r="Q36" s="405"/>
      <c r="R36" s="407"/>
      <c r="S36" s="405"/>
      <c r="T36" s="409"/>
      <c r="U36" s="411"/>
      <c r="V36" s="395"/>
      <c r="W36" s="392"/>
      <c r="X36" s="385"/>
      <c r="Y36" s="385"/>
      <c r="Z36" s="385"/>
      <c r="AA36" s="385"/>
      <c r="AB36" s="385"/>
      <c r="AC36" s="385"/>
      <c r="AD36" s="385"/>
      <c r="AE36" s="416"/>
    </row>
    <row r="37" spans="1:34" ht="25.5" x14ac:dyDescent="0.25">
      <c r="A37" s="502"/>
      <c r="B37" s="504"/>
      <c r="C37" s="506"/>
      <c r="D37" s="506"/>
      <c r="E37" s="507"/>
      <c r="F37" s="415"/>
      <c r="G37" s="414"/>
      <c r="H37" s="417"/>
      <c r="I37" s="419"/>
      <c r="J37" s="420"/>
      <c r="K37" s="393"/>
      <c r="L37" s="501"/>
      <c r="M37" s="53" t="s">
        <v>35</v>
      </c>
      <c r="N37" s="41"/>
      <c r="O37" s="42" t="str">
        <f>IF(N37="SÍ",30,"0")</f>
        <v>0</v>
      </c>
      <c r="P37" s="403"/>
      <c r="Q37" s="405"/>
      <c r="R37" s="407"/>
      <c r="S37" s="405"/>
      <c r="T37" s="409"/>
      <c r="U37" s="412"/>
      <c r="V37" s="396"/>
      <c r="W37" s="392"/>
      <c r="X37" s="385"/>
      <c r="Y37" s="385"/>
      <c r="Z37" s="385"/>
      <c r="AA37" s="385"/>
      <c r="AB37" s="385"/>
      <c r="AC37" s="385"/>
      <c r="AD37" s="385"/>
      <c r="AE37" s="416"/>
    </row>
    <row r="38" spans="1:34" x14ac:dyDescent="0.25">
      <c r="A38" s="498" t="s">
        <v>94</v>
      </c>
      <c r="B38" s="498"/>
      <c r="C38" s="498"/>
      <c r="D38" s="498"/>
      <c r="E38" s="498"/>
      <c r="F38" s="498"/>
      <c r="G38" s="498"/>
      <c r="H38" s="498"/>
      <c r="I38" s="498"/>
      <c r="J38" s="498"/>
      <c r="K38" s="498"/>
      <c r="L38" s="498"/>
      <c r="M38" s="498"/>
      <c r="N38" s="498"/>
      <c r="O38" s="498"/>
      <c r="P38" s="498"/>
      <c r="Q38" s="498"/>
      <c r="R38" s="498"/>
      <c r="S38" s="498"/>
      <c r="T38" s="498"/>
      <c r="U38" s="498"/>
      <c r="V38" s="498"/>
      <c r="W38" s="498"/>
      <c r="X38" s="498"/>
      <c r="Y38" s="498"/>
      <c r="Z38" s="498"/>
      <c r="AA38" s="498"/>
      <c r="AB38" s="498"/>
      <c r="AC38" s="498"/>
      <c r="AD38" s="498"/>
      <c r="AE38" s="498"/>
    </row>
    <row r="39" spans="1:34" x14ac:dyDescent="0.25">
      <c r="A39" s="377" t="s">
        <v>34</v>
      </c>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row>
    <row r="40" spans="1:34" x14ac:dyDescent="0.25">
      <c r="A40" s="379" t="s">
        <v>55</v>
      </c>
      <c r="B40" s="379"/>
      <c r="C40" s="379" t="s">
        <v>71</v>
      </c>
      <c r="D40" s="379"/>
      <c r="E40" s="379"/>
      <c r="F40" s="379"/>
      <c r="G40" s="379"/>
      <c r="H40" s="379"/>
      <c r="I40" s="379"/>
      <c r="J40" s="379"/>
      <c r="K40" s="379"/>
      <c r="L40" s="379"/>
      <c r="M40" s="379"/>
      <c r="N40" s="379"/>
      <c r="O40" s="379"/>
      <c r="P40" s="379"/>
      <c r="Q40" s="379"/>
      <c r="R40" s="379"/>
      <c r="S40" s="379"/>
      <c r="T40" s="379"/>
      <c r="U40" s="379"/>
      <c r="V40" s="379"/>
      <c r="W40" s="379"/>
      <c r="X40" s="379"/>
      <c r="Y40" s="379"/>
      <c r="Z40" s="380" t="s">
        <v>91</v>
      </c>
      <c r="AA40" s="380"/>
      <c r="AB40" s="380"/>
      <c r="AC40" s="381" t="s">
        <v>26</v>
      </c>
      <c r="AD40" s="382"/>
      <c r="AE40" s="383"/>
    </row>
    <row r="41" spans="1:34" s="93" customFormat="1" x14ac:dyDescent="0.25">
      <c r="A41" s="493">
        <v>1</v>
      </c>
      <c r="B41" s="494"/>
      <c r="C41" s="493" t="s">
        <v>182</v>
      </c>
      <c r="D41" s="495"/>
      <c r="E41" s="495"/>
      <c r="F41" s="495"/>
      <c r="G41" s="495"/>
      <c r="H41" s="495"/>
      <c r="I41" s="495"/>
      <c r="J41" s="495"/>
      <c r="K41" s="495"/>
      <c r="L41" s="495"/>
      <c r="M41" s="495"/>
      <c r="N41" s="495"/>
      <c r="O41" s="495"/>
      <c r="P41" s="495"/>
      <c r="Q41" s="495"/>
      <c r="R41" s="495"/>
      <c r="S41" s="495"/>
      <c r="T41" s="495"/>
      <c r="U41" s="495"/>
      <c r="V41" s="495"/>
      <c r="W41" s="495"/>
      <c r="X41" s="495"/>
      <c r="Y41" s="494"/>
      <c r="Z41" s="384">
        <v>43130</v>
      </c>
      <c r="AA41" s="496"/>
      <c r="AB41" s="497"/>
      <c r="AC41" s="351" t="s">
        <v>183</v>
      </c>
      <c r="AD41" s="351"/>
      <c r="AE41" s="351"/>
    </row>
    <row r="42" spans="1:34" s="93" customFormat="1" x14ac:dyDescent="0.25">
      <c r="A42" s="371">
        <v>2</v>
      </c>
      <c r="B42" s="373"/>
      <c r="C42" s="493" t="s">
        <v>184</v>
      </c>
      <c r="D42" s="495"/>
      <c r="E42" s="495"/>
      <c r="F42" s="495"/>
      <c r="G42" s="495"/>
      <c r="H42" s="495"/>
      <c r="I42" s="495"/>
      <c r="J42" s="495"/>
      <c r="K42" s="495"/>
      <c r="L42" s="495"/>
      <c r="M42" s="495"/>
      <c r="N42" s="495"/>
      <c r="O42" s="495"/>
      <c r="P42" s="495"/>
      <c r="Q42" s="495"/>
      <c r="R42" s="495"/>
      <c r="S42" s="495"/>
      <c r="T42" s="495"/>
      <c r="U42" s="495"/>
      <c r="V42" s="495"/>
      <c r="W42" s="495"/>
      <c r="X42" s="495"/>
      <c r="Y42" s="494"/>
      <c r="Z42" s="384">
        <v>43460</v>
      </c>
      <c r="AA42" s="496"/>
      <c r="AB42" s="497"/>
      <c r="AC42" s="351" t="s">
        <v>185</v>
      </c>
      <c r="AD42" s="351"/>
      <c r="AE42" s="351"/>
    </row>
    <row r="43" spans="1:34" s="93" customFormat="1" x14ac:dyDescent="0.25">
      <c r="A43" s="369"/>
      <c r="B43" s="370"/>
      <c r="C43" s="489"/>
      <c r="D43" s="489"/>
      <c r="E43" s="489"/>
      <c r="F43" s="489"/>
      <c r="G43" s="489"/>
      <c r="H43" s="489"/>
      <c r="I43" s="489"/>
      <c r="J43" s="489"/>
      <c r="K43" s="489"/>
      <c r="L43" s="489"/>
      <c r="M43" s="489"/>
      <c r="N43" s="489"/>
      <c r="O43" s="489"/>
      <c r="P43" s="489"/>
      <c r="Q43" s="489"/>
      <c r="R43" s="489"/>
      <c r="S43" s="489"/>
      <c r="T43" s="489"/>
      <c r="U43" s="489"/>
      <c r="V43" s="489"/>
      <c r="W43" s="489"/>
      <c r="X43" s="489"/>
      <c r="Y43" s="489"/>
      <c r="Z43" s="355"/>
      <c r="AA43" s="356"/>
      <c r="AB43" s="357"/>
      <c r="AC43" s="351"/>
      <c r="AD43" s="351"/>
      <c r="AE43" s="351"/>
    </row>
    <row r="44" spans="1:34" x14ac:dyDescent="0.25">
      <c r="A44" s="490" t="s">
        <v>37</v>
      </c>
      <c r="B44" s="491"/>
      <c r="C44" s="491"/>
      <c r="D44" s="491"/>
      <c r="E44" s="491"/>
      <c r="F44" s="491"/>
      <c r="G44" s="491"/>
      <c r="H44" s="491"/>
      <c r="I44" s="491"/>
      <c r="J44" s="491"/>
      <c r="K44" s="491"/>
      <c r="L44" s="491"/>
      <c r="M44" s="491"/>
      <c r="N44" s="491"/>
      <c r="O44" s="491"/>
      <c r="P44" s="491"/>
      <c r="Q44" s="491"/>
      <c r="R44" s="491"/>
      <c r="S44" s="491"/>
      <c r="T44" s="491"/>
      <c r="U44" s="491"/>
      <c r="V44" s="491"/>
      <c r="W44" s="491"/>
      <c r="X44" s="491"/>
      <c r="Y44" s="491"/>
      <c r="Z44" s="491"/>
      <c r="AA44" s="491"/>
      <c r="AB44" s="491"/>
      <c r="AC44" s="491"/>
      <c r="AD44" s="491"/>
      <c r="AE44" s="492"/>
    </row>
    <row r="45" spans="1:34" x14ac:dyDescent="0.25">
      <c r="A45" s="347" t="s">
        <v>26</v>
      </c>
      <c r="B45" s="347"/>
      <c r="C45" s="347"/>
      <c r="D45" s="347"/>
      <c r="E45" s="347"/>
      <c r="F45" s="347"/>
      <c r="G45" s="347" t="s">
        <v>82</v>
      </c>
      <c r="H45" s="347"/>
      <c r="I45" s="347"/>
      <c r="J45" s="347"/>
      <c r="K45" s="347"/>
      <c r="L45" s="347"/>
      <c r="M45" s="347"/>
      <c r="N45" s="347" t="s">
        <v>73</v>
      </c>
      <c r="O45" s="347"/>
      <c r="P45" s="347"/>
      <c r="Q45" s="347"/>
      <c r="R45" s="347"/>
      <c r="S45" s="347"/>
      <c r="T45" s="347"/>
      <c r="U45" s="347"/>
      <c r="V45" s="347"/>
      <c r="W45" s="347"/>
      <c r="X45" s="347"/>
      <c r="Y45" s="347"/>
      <c r="Z45" s="347"/>
      <c r="AA45" s="368" t="str">
        <f>IF(OR(X5="X",U5="X"),"APOYO OFICINA ASESORA DE PLANEACIÓN","APOYO OFICINA DE CONTROL INTERNO")</f>
        <v>APOYO OFICINA ASESORA DE PLANEACIÓN</v>
      </c>
      <c r="AB45" s="368"/>
      <c r="AC45" s="368"/>
      <c r="AD45" s="368"/>
      <c r="AE45" s="368"/>
      <c r="AF45" s="60"/>
      <c r="AG45" s="60"/>
      <c r="AH45" s="94"/>
    </row>
    <row r="46" spans="1:34" ht="25.5" x14ac:dyDescent="0.25">
      <c r="A46" s="85" t="s">
        <v>95</v>
      </c>
      <c r="B46" s="347"/>
      <c r="C46" s="347"/>
      <c r="D46" s="347"/>
      <c r="E46" s="347"/>
      <c r="F46" s="347"/>
      <c r="G46" s="85" t="s">
        <v>95</v>
      </c>
      <c r="H46" s="347"/>
      <c r="I46" s="347"/>
      <c r="J46" s="347"/>
      <c r="K46" s="347"/>
      <c r="L46" s="347"/>
      <c r="M46" s="347"/>
      <c r="N46" s="352" t="s">
        <v>95</v>
      </c>
      <c r="O46" s="353"/>
      <c r="P46" s="353"/>
      <c r="Q46" s="353"/>
      <c r="R46" s="354"/>
      <c r="S46" s="54"/>
      <c r="T46" s="54"/>
      <c r="U46" s="351"/>
      <c r="V46" s="351"/>
      <c r="W46" s="351"/>
      <c r="X46" s="351"/>
      <c r="Y46" s="351"/>
      <c r="Z46" s="351"/>
      <c r="AA46" s="85" t="s">
        <v>95</v>
      </c>
      <c r="AB46" s="355"/>
      <c r="AC46" s="356"/>
      <c r="AD46" s="356"/>
      <c r="AE46" s="357"/>
      <c r="AF46" s="60"/>
      <c r="AG46" s="60"/>
      <c r="AH46" s="94"/>
    </row>
    <row r="47" spans="1:34" s="93" customFormat="1" x14ac:dyDescent="0.25">
      <c r="A47" s="55" t="s">
        <v>32</v>
      </c>
      <c r="B47" s="347" t="s">
        <v>186</v>
      </c>
      <c r="C47" s="347"/>
      <c r="D47" s="347"/>
      <c r="E47" s="347"/>
      <c r="F47" s="347"/>
      <c r="G47" s="55" t="s">
        <v>32</v>
      </c>
      <c r="H47" s="347"/>
      <c r="I47" s="347"/>
      <c r="J47" s="347"/>
      <c r="K47" s="347"/>
      <c r="L47" s="347"/>
      <c r="M47" s="347"/>
      <c r="N47" s="54" t="s">
        <v>32</v>
      </c>
      <c r="O47" s="54"/>
      <c r="P47" s="54"/>
      <c r="Q47" s="54"/>
      <c r="R47" s="54"/>
      <c r="S47" s="54"/>
      <c r="T47" s="54"/>
      <c r="U47" s="488" t="s">
        <v>154</v>
      </c>
      <c r="V47" s="488"/>
      <c r="W47" s="488"/>
      <c r="X47" s="488"/>
      <c r="Y47" s="488"/>
      <c r="Z47" s="488"/>
      <c r="AA47" s="55" t="s">
        <v>32</v>
      </c>
      <c r="AB47" s="351" t="s">
        <v>187</v>
      </c>
      <c r="AC47" s="351"/>
      <c r="AD47" s="351"/>
      <c r="AE47" s="351"/>
      <c r="AF47" s="95"/>
      <c r="AG47" s="95"/>
      <c r="AH47" s="95"/>
    </row>
    <row r="48" spans="1:34" s="93" customFormat="1" x14ac:dyDescent="0.25">
      <c r="A48" s="55" t="s">
        <v>33</v>
      </c>
      <c r="B48" s="347" t="s">
        <v>188</v>
      </c>
      <c r="C48" s="347"/>
      <c r="D48" s="347"/>
      <c r="E48" s="347"/>
      <c r="F48" s="347"/>
      <c r="G48" s="55" t="s">
        <v>33</v>
      </c>
      <c r="H48" s="347"/>
      <c r="I48" s="347"/>
      <c r="J48" s="347"/>
      <c r="K48" s="347"/>
      <c r="L48" s="347"/>
      <c r="M48" s="347"/>
      <c r="N48" s="348" t="s">
        <v>33</v>
      </c>
      <c r="O48" s="349"/>
      <c r="P48" s="349"/>
      <c r="Q48" s="349"/>
      <c r="R48" s="350"/>
      <c r="S48" s="54"/>
      <c r="T48" s="54"/>
      <c r="U48" s="351" t="s">
        <v>156</v>
      </c>
      <c r="V48" s="351"/>
      <c r="W48" s="351"/>
      <c r="X48" s="351"/>
      <c r="Y48" s="351"/>
      <c r="Z48" s="351"/>
      <c r="AA48" s="55" t="s">
        <v>33</v>
      </c>
      <c r="AB48" s="351" t="s">
        <v>189</v>
      </c>
      <c r="AC48" s="351"/>
      <c r="AD48" s="351"/>
      <c r="AE48" s="351"/>
      <c r="AF48" s="95"/>
      <c r="AG48" s="95"/>
      <c r="AH48" s="95"/>
    </row>
    <row r="49" spans="4:34" s="93" customFormat="1" x14ac:dyDescent="0.25">
      <c r="D49" s="46"/>
      <c r="AF49" s="95"/>
      <c r="AG49" s="95"/>
      <c r="AH49" s="95"/>
    </row>
    <row r="50" spans="4:34" x14ac:dyDescent="0.25">
      <c r="AF50" s="94"/>
      <c r="AG50" s="94"/>
      <c r="AH50" s="94"/>
    </row>
    <row r="51" spans="4:34" x14ac:dyDescent="0.25">
      <c r="AF51" s="94"/>
      <c r="AG51" s="94"/>
      <c r="AH51" s="94"/>
    </row>
  </sheetData>
  <mergeCells count="193">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G10:G16"/>
    <mergeCell ref="H10:H16"/>
    <mergeCell ref="I10:I16"/>
    <mergeCell ref="J10:J16"/>
    <mergeCell ref="K10:K11"/>
    <mergeCell ref="L10:L16"/>
    <mergeCell ref="A10:A23"/>
    <mergeCell ref="B10:B16"/>
    <mergeCell ref="C10:C16"/>
    <mergeCell ref="D10:D16"/>
    <mergeCell ref="E10:E16"/>
    <mergeCell ref="F10:F16"/>
    <mergeCell ref="B17:B23"/>
    <mergeCell ref="C17:C23"/>
    <mergeCell ref="D17:D23"/>
    <mergeCell ref="E17:E23"/>
    <mergeCell ref="AB10:AB16"/>
    <mergeCell ref="AC10:AC16"/>
    <mergeCell ref="AD10:AD16"/>
    <mergeCell ref="AE10:AE16"/>
    <mergeCell ref="AF10:AH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L17:L23"/>
    <mergeCell ref="P17:P23"/>
    <mergeCell ref="Q17:Q23"/>
    <mergeCell ref="R17:R23"/>
    <mergeCell ref="S17:S23"/>
    <mergeCell ref="T17:T23"/>
    <mergeCell ref="F17:F23"/>
    <mergeCell ref="G17:G23"/>
    <mergeCell ref="H17:H23"/>
    <mergeCell ref="I17:I23"/>
    <mergeCell ref="J17:J23"/>
    <mergeCell ref="K17:K18"/>
    <mergeCell ref="K19:K23"/>
    <mergeCell ref="AA17:AA23"/>
    <mergeCell ref="AB17:AB23"/>
    <mergeCell ref="AC17:AC23"/>
    <mergeCell ref="AD17:AD23"/>
    <mergeCell ref="AE17:AE23"/>
    <mergeCell ref="AF17:AH23"/>
    <mergeCell ref="U17:U23"/>
    <mergeCell ref="V17:V23"/>
    <mergeCell ref="W17:W18"/>
    <mergeCell ref="X17:X23"/>
    <mergeCell ref="Y17:Y23"/>
    <mergeCell ref="Z17:Z23"/>
    <mergeCell ref="W19:W23"/>
    <mergeCell ref="G24:G30"/>
    <mergeCell ref="H24:H30"/>
    <mergeCell ref="I24:I30"/>
    <mergeCell ref="J24:J30"/>
    <mergeCell ref="K24:K25"/>
    <mergeCell ref="L24:L30"/>
    <mergeCell ref="A24:A30"/>
    <mergeCell ref="B24:B30"/>
    <mergeCell ref="C24:C30"/>
    <mergeCell ref="D24:D30"/>
    <mergeCell ref="E24:E30"/>
    <mergeCell ref="F24:F30"/>
    <mergeCell ref="AB24:AB30"/>
    <mergeCell ref="AC24:AC30"/>
    <mergeCell ref="AD24:AD30"/>
    <mergeCell ref="AE24:AE30"/>
    <mergeCell ref="K26:K30"/>
    <mergeCell ref="W26:W30"/>
    <mergeCell ref="V24:V30"/>
    <mergeCell ref="W24:W25"/>
    <mergeCell ref="X24:X30"/>
    <mergeCell ref="Y24:Y30"/>
    <mergeCell ref="Z24:Z30"/>
    <mergeCell ref="AA24:AA30"/>
    <mergeCell ref="P24:P30"/>
    <mergeCell ref="Q24:Q30"/>
    <mergeCell ref="R24:R30"/>
    <mergeCell ref="S24:S30"/>
    <mergeCell ref="T24:T30"/>
    <mergeCell ref="U24:U30"/>
    <mergeCell ref="G31:G37"/>
    <mergeCell ref="H31:H37"/>
    <mergeCell ref="I31:I37"/>
    <mergeCell ref="J31:J37"/>
    <mergeCell ref="K31:K32"/>
    <mergeCell ref="L31:L37"/>
    <mergeCell ref="A31:A37"/>
    <mergeCell ref="B31:B37"/>
    <mergeCell ref="C31:C37"/>
    <mergeCell ref="D31:D37"/>
    <mergeCell ref="E31:E37"/>
    <mergeCell ref="F31:F37"/>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43:B43"/>
    <mergeCell ref="C43:Y43"/>
    <mergeCell ref="Z43:AB43"/>
    <mergeCell ref="AC43:AE43"/>
    <mergeCell ref="A44:AE44"/>
    <mergeCell ref="A45:F45"/>
    <mergeCell ref="G45:M45"/>
    <mergeCell ref="N45:Z45"/>
    <mergeCell ref="AA45:AE45"/>
    <mergeCell ref="B48:F48"/>
    <mergeCell ref="H48:M48"/>
    <mergeCell ref="N48:R48"/>
    <mergeCell ref="U48:Z48"/>
    <mergeCell ref="AB48:AE48"/>
    <mergeCell ref="B46:F46"/>
    <mergeCell ref="H46:M46"/>
    <mergeCell ref="N46:R46"/>
    <mergeCell ref="U46:Z46"/>
    <mergeCell ref="AB46:AE46"/>
    <mergeCell ref="B47:F47"/>
    <mergeCell ref="H47:M47"/>
    <mergeCell ref="U47:Z47"/>
    <mergeCell ref="AB47:AE47"/>
  </mergeCells>
  <conditionalFormatting sqref="K10:K16">
    <cfRule type="expression" dxfId="491" priority="45">
      <formula>$K$12="BAJA"</formula>
    </cfRule>
    <cfRule type="expression" dxfId="490" priority="46">
      <formula>$K$12="MODERADA"</formula>
    </cfRule>
    <cfRule type="expression" dxfId="489" priority="47">
      <formula>$K$12="ALTA"</formula>
    </cfRule>
    <cfRule type="expression" dxfId="488" priority="48">
      <formula>$K$12="EXTREMA"</formula>
    </cfRule>
  </conditionalFormatting>
  <conditionalFormatting sqref="K17:K18">
    <cfRule type="expression" dxfId="487" priority="41">
      <formula>$K$19="BAJA"</formula>
    </cfRule>
    <cfRule type="expression" dxfId="486" priority="42">
      <formula>$K$19="MODERADA"</formula>
    </cfRule>
    <cfRule type="expression" dxfId="485" priority="43">
      <formula>$K$19="ALTA"</formula>
    </cfRule>
    <cfRule type="expression" dxfId="484" priority="44">
      <formula>$K$19="EXTREMA"</formula>
    </cfRule>
  </conditionalFormatting>
  <conditionalFormatting sqref="W17:W23">
    <cfRule type="expression" dxfId="483" priority="37">
      <formula>$W$19="MODERADA"</formula>
    </cfRule>
    <cfRule type="expression" dxfId="482" priority="38">
      <formula>$W$19="EXTREMA"</formula>
    </cfRule>
    <cfRule type="expression" dxfId="481" priority="39">
      <formula>$W$19="ALTA"</formula>
    </cfRule>
    <cfRule type="expression" dxfId="480" priority="40">
      <formula>$W$19="BAJA"</formula>
    </cfRule>
  </conditionalFormatting>
  <conditionalFormatting sqref="K24:K25">
    <cfRule type="expression" dxfId="479" priority="33">
      <formula>$K$26="BAJA"</formula>
    </cfRule>
    <cfRule type="expression" dxfId="478" priority="34">
      <formula>$K$26="MODERADA"</formula>
    </cfRule>
    <cfRule type="expression" dxfId="477" priority="35">
      <formula>$K$26="ALTA"</formula>
    </cfRule>
    <cfRule type="expression" dxfId="476" priority="36">
      <formula>$K$26="EXTREMA"</formula>
    </cfRule>
  </conditionalFormatting>
  <conditionalFormatting sqref="W24:W30">
    <cfRule type="expression" dxfId="475" priority="29">
      <formula>$W$26="MODERADA"</formula>
    </cfRule>
    <cfRule type="expression" dxfId="474" priority="30">
      <formula>$W$26="EXTREMA"</formula>
    </cfRule>
    <cfRule type="expression" dxfId="473" priority="31">
      <formula>$W$26="ALTA"</formula>
    </cfRule>
    <cfRule type="expression" dxfId="472" priority="32">
      <formula>$W$26="BAJA"</formula>
    </cfRule>
  </conditionalFormatting>
  <conditionalFormatting sqref="K31:K32">
    <cfRule type="expression" dxfId="471" priority="25">
      <formula>$K$33="BAJA"</formula>
    </cfRule>
    <cfRule type="expression" dxfId="470" priority="26">
      <formula>$K$33="MODERADA"</formula>
    </cfRule>
    <cfRule type="expression" dxfId="469" priority="27">
      <formula>$K$33="ALTA"</formula>
    </cfRule>
    <cfRule type="expression" dxfId="468" priority="28">
      <formula>$K$33="EXTREMA"</formula>
    </cfRule>
  </conditionalFormatting>
  <conditionalFormatting sqref="W31:W37">
    <cfRule type="expression" dxfId="467" priority="21">
      <formula>$W$33="MODERADA"</formula>
    </cfRule>
    <cfRule type="expression" dxfId="466" priority="22">
      <formula>$W$33="EXTREMA"</formula>
    </cfRule>
    <cfRule type="expression" dxfId="465" priority="23">
      <formula>$W$33="ALTA"</formula>
    </cfRule>
    <cfRule type="expression" dxfId="464" priority="24">
      <formula>$W$33="BAJA"</formula>
    </cfRule>
  </conditionalFormatting>
  <conditionalFormatting sqref="K26:K30">
    <cfRule type="expression" dxfId="463" priority="13">
      <formula>$K$26="BAJA"</formula>
    </cfRule>
    <cfRule type="expression" dxfId="462" priority="14">
      <formula>$K$26="MODERADA"</formula>
    </cfRule>
    <cfRule type="expression" dxfId="461" priority="15">
      <formula>$K$26="ALTA"</formula>
    </cfRule>
    <cfRule type="expression" dxfId="460" priority="16">
      <formula>$K$26="EXTREMA"</formula>
    </cfRule>
  </conditionalFormatting>
  <conditionalFormatting sqref="K33:K37">
    <cfRule type="expression" dxfId="459" priority="9">
      <formula>$K$33="BAJA"</formula>
    </cfRule>
    <cfRule type="expression" dxfId="458" priority="10">
      <formula>$K$33="MODERADA"</formula>
    </cfRule>
    <cfRule type="expression" dxfId="457" priority="11">
      <formula>$K$33="ALTA"</formula>
    </cfRule>
    <cfRule type="expression" dxfId="456" priority="12">
      <formula>$K$33="EXTREMA"</formula>
    </cfRule>
  </conditionalFormatting>
  <conditionalFormatting sqref="K19:K23">
    <cfRule type="expression" dxfId="455" priority="17">
      <formula>$K$19="BAJA"</formula>
    </cfRule>
    <cfRule type="expression" dxfId="454" priority="18">
      <formula>$K$19="MODERADA"</formula>
    </cfRule>
    <cfRule type="expression" dxfId="453" priority="19">
      <formula>$K$19="ALTA"</formula>
    </cfRule>
    <cfRule type="expression" dxfId="452" priority="20">
      <formula>$K$19="EXTREMA"</formula>
    </cfRule>
  </conditionalFormatting>
  <conditionalFormatting sqref="W10:W11">
    <cfRule type="expression" dxfId="451" priority="5">
      <formula>$K$12="BAJA"</formula>
    </cfRule>
    <cfRule type="expression" dxfId="450" priority="6">
      <formula>$K$12="MODERADA"</formula>
    </cfRule>
    <cfRule type="expression" dxfId="449" priority="7">
      <formula>$K$12="ALTA"</formula>
    </cfRule>
    <cfRule type="expression" dxfId="448" priority="8">
      <formula>$K$12="EXTREMA"</formula>
    </cfRule>
  </conditionalFormatting>
  <conditionalFormatting sqref="W12:W16">
    <cfRule type="expression" dxfId="447" priority="1">
      <formula>$K$12="BAJA"</formula>
    </cfRule>
    <cfRule type="expression" dxfId="446" priority="2">
      <formula>$K$12="MODERADA"</formula>
    </cfRule>
    <cfRule type="expression" dxfId="445" priority="3">
      <formula>$K$12="ALTA"</formula>
    </cfRule>
    <cfRule type="expression" dxfId="444" priority="4">
      <formula>$K$12="EXTREMA"</formula>
    </cfRule>
  </conditionalFormatting>
  <dataValidations count="5">
    <dataValidation type="list" allowBlank="1" showInputMessage="1" showErrorMessage="1" sqref="R10:R37">
      <formula1>$AJ$1:$AK$1</formula1>
    </dataValidation>
    <dataValidation type="list" allowBlank="1" showInputMessage="1" showErrorMessage="1" sqref="G10:G37">
      <formula1>$AK$2:$AK$4</formula1>
    </dataValidation>
    <dataValidation type="list" allowBlank="1" showInputMessage="1" showErrorMessage="1" sqref="N10:N37">
      <formula1>$AH$2:$AH$3</formula1>
    </dataValidation>
    <dataValidation type="list" allowBlank="1" showInputMessage="1" showErrorMessage="1" sqref="I10:I37">
      <formula1>$AJ$2:$AJ$4</formula1>
    </dataValidation>
    <dataValidation type="list" allowBlank="1" showInputMessage="1" showErrorMessage="1" sqref="D10:D37">
      <formula1>$AI$2:$AI$5</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5"/>
  <sheetViews>
    <sheetView zoomScale="70" zoomScaleNormal="70" workbookViewId="0">
      <selection activeCell="L12" sqref="L12:L13"/>
    </sheetView>
  </sheetViews>
  <sheetFormatPr baseColWidth="10" defaultRowHeight="12.75" x14ac:dyDescent="0.2"/>
  <cols>
    <col min="1" max="1" width="19.140625" style="40" customWidth="1"/>
    <col min="2" max="2" width="22.5703125" style="40" customWidth="1"/>
    <col min="3" max="3" width="24" style="40" customWidth="1"/>
    <col min="4" max="4" width="19.140625" style="46" customWidth="1"/>
    <col min="5" max="5" width="18.85546875" style="40" customWidth="1"/>
    <col min="6" max="6" width="21.5703125" style="40" customWidth="1"/>
    <col min="7" max="7" width="17.5703125" style="40" customWidth="1"/>
    <col min="8" max="8" width="2" style="40" hidden="1" customWidth="1"/>
    <col min="9" max="9" width="13.5703125" style="40" customWidth="1"/>
    <col min="10" max="10" width="11.42578125" style="40" hidden="1" customWidth="1"/>
    <col min="11" max="11" width="10.42578125" style="40" hidden="1" customWidth="1"/>
    <col min="12" max="12" width="18.85546875" style="40" customWidth="1"/>
    <col min="13" max="13" width="25.7109375" style="40" customWidth="1"/>
    <col min="14" max="14" width="42.28515625" style="40" customWidth="1"/>
    <col min="15" max="15" width="9.5703125" style="40" customWidth="1"/>
    <col min="16" max="18" width="11.42578125" style="40" hidden="1" customWidth="1"/>
    <col min="19" max="19" width="10.140625" style="40" customWidth="1"/>
    <col min="20" max="21" width="11.42578125" style="40" hidden="1" customWidth="1"/>
    <col min="22" max="22" width="14.140625" style="40" customWidth="1"/>
    <col min="23" max="23" width="12.28515625" style="40" customWidth="1"/>
    <col min="24" max="24" width="2.28515625" style="40" hidden="1" customWidth="1"/>
    <col min="25" max="25" width="11.5703125" style="40" customWidth="1"/>
    <col min="26" max="26" width="24.7109375" style="40" customWidth="1"/>
    <col min="27" max="27" width="13.85546875" style="40" customWidth="1"/>
    <col min="28" max="28" width="29.85546875" style="40" customWidth="1"/>
    <col min="29" max="29" width="26.7109375" style="40" customWidth="1"/>
    <col min="30" max="30" width="11.28515625" style="40" customWidth="1"/>
    <col min="31" max="31" width="31.140625" style="40" customWidth="1"/>
    <col min="32" max="32" width="19.140625" style="40" customWidth="1"/>
    <col min="33" max="33" width="16.140625" style="40" customWidth="1"/>
    <col min="34" max="16384" width="11.42578125" style="40"/>
  </cols>
  <sheetData>
    <row r="1" spans="1:39" x14ac:dyDescent="0.2">
      <c r="A1" s="96"/>
      <c r="B1" s="96"/>
      <c r="C1" s="96"/>
      <c r="D1" s="97"/>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K1" s="40" t="s">
        <v>61</v>
      </c>
      <c r="AL1" s="40" t="s">
        <v>9</v>
      </c>
      <c r="AM1" s="40" t="s">
        <v>8</v>
      </c>
    </row>
    <row r="2" spans="1:39" x14ac:dyDescent="0.2">
      <c r="A2" s="96"/>
      <c r="B2" s="96"/>
      <c r="C2" s="96"/>
      <c r="D2" s="97"/>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J2" s="40" t="s">
        <v>190</v>
      </c>
      <c r="AK2" s="40" t="s">
        <v>63</v>
      </c>
      <c r="AL2" s="40" t="s">
        <v>62</v>
      </c>
      <c r="AM2" s="40" t="s">
        <v>13</v>
      </c>
    </row>
    <row r="3" spans="1:39" x14ac:dyDescent="0.2">
      <c r="A3" s="96"/>
      <c r="B3" s="96"/>
      <c r="C3" s="96"/>
      <c r="D3" s="97"/>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J3" s="40" t="s">
        <v>12</v>
      </c>
      <c r="AK3" s="40" t="s">
        <v>65</v>
      </c>
      <c r="AL3" s="40" t="s">
        <v>64</v>
      </c>
      <c r="AM3" s="40" t="s">
        <v>14</v>
      </c>
    </row>
    <row r="4" spans="1:39" x14ac:dyDescent="0.2">
      <c r="A4" s="96"/>
      <c r="B4" s="96"/>
      <c r="C4" s="96"/>
      <c r="D4" s="97"/>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K4" s="40" t="s">
        <v>67</v>
      </c>
      <c r="AL4" s="40" t="s">
        <v>66</v>
      </c>
      <c r="AM4" s="40" t="s">
        <v>15</v>
      </c>
    </row>
    <row r="5" spans="1:39" x14ac:dyDescent="0.2">
      <c r="A5" s="96"/>
      <c r="B5" s="96"/>
      <c r="C5" s="96"/>
      <c r="D5" s="97"/>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K5" s="40" t="s">
        <v>191</v>
      </c>
      <c r="AL5" s="40" t="s">
        <v>68</v>
      </c>
      <c r="AM5" s="40" t="s">
        <v>16</v>
      </c>
    </row>
    <row r="6" spans="1:39" ht="29.25" customHeight="1" x14ac:dyDescent="0.2">
      <c r="A6" s="96"/>
      <c r="B6" s="96"/>
      <c r="C6" s="96"/>
      <c r="D6" s="97"/>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c r="AG6" s="96"/>
      <c r="AK6" s="40" t="s">
        <v>192</v>
      </c>
      <c r="AL6" s="40" t="s">
        <v>69</v>
      </c>
      <c r="AM6" s="40" t="s">
        <v>17</v>
      </c>
    </row>
    <row r="7" spans="1:39" ht="24.75" customHeight="1" x14ac:dyDescent="0.2">
      <c r="A7" s="638" t="s">
        <v>72</v>
      </c>
      <c r="B7" s="638"/>
      <c r="C7" s="525">
        <v>43488</v>
      </c>
      <c r="D7" s="526"/>
      <c r="E7" s="526"/>
      <c r="F7" s="526"/>
      <c r="G7" s="639"/>
      <c r="H7" s="639"/>
      <c r="I7" s="639"/>
      <c r="J7" s="639"/>
      <c r="K7" s="639"/>
      <c r="L7" s="639"/>
      <c r="M7" s="639"/>
      <c r="N7" s="639"/>
      <c r="O7" s="639"/>
      <c r="P7" s="639"/>
      <c r="Q7" s="639"/>
      <c r="R7" s="639"/>
      <c r="S7" s="639"/>
      <c r="T7" s="639"/>
      <c r="U7" s="639"/>
      <c r="V7" s="639"/>
      <c r="W7" s="639"/>
      <c r="X7" s="639"/>
      <c r="Y7" s="639"/>
      <c r="Z7" s="639"/>
      <c r="AA7" s="639"/>
      <c r="AB7" s="639"/>
      <c r="AC7" s="639"/>
      <c r="AD7" s="639"/>
      <c r="AE7" s="639"/>
      <c r="AF7" s="639"/>
      <c r="AG7" s="639"/>
      <c r="AK7" s="40" t="s">
        <v>70</v>
      </c>
    </row>
    <row r="8" spans="1:39" ht="15.75" x14ac:dyDescent="0.25">
      <c r="A8" s="628" t="s">
        <v>52</v>
      </c>
      <c r="B8" s="628"/>
      <c r="C8" s="628"/>
      <c r="D8" s="628"/>
      <c r="E8" s="628"/>
      <c r="F8" s="628"/>
      <c r="G8" s="640" t="s">
        <v>21</v>
      </c>
      <c r="H8" s="641"/>
      <c r="I8" s="641"/>
      <c r="J8" s="641"/>
      <c r="K8" s="641"/>
      <c r="L8" s="641"/>
      <c r="M8" s="641"/>
      <c r="N8" s="641"/>
      <c r="O8" s="641"/>
      <c r="P8" s="641"/>
      <c r="Q8" s="641"/>
      <c r="R8" s="641"/>
      <c r="S8" s="641"/>
      <c r="T8" s="641"/>
      <c r="U8" s="641"/>
      <c r="V8" s="641"/>
      <c r="W8" s="641"/>
      <c r="X8" s="641"/>
      <c r="Y8" s="641"/>
      <c r="Z8" s="641"/>
      <c r="AA8" s="641"/>
      <c r="AB8" s="641"/>
      <c r="AC8" s="642"/>
      <c r="AD8" s="467" t="s">
        <v>27</v>
      </c>
      <c r="AE8" s="644" t="s">
        <v>38</v>
      </c>
      <c r="AF8" s="645"/>
      <c r="AG8" s="646"/>
    </row>
    <row r="9" spans="1:39" s="47" customFormat="1" ht="14.25" customHeight="1" x14ac:dyDescent="0.2">
      <c r="A9" s="462" t="s">
        <v>58</v>
      </c>
      <c r="B9" s="463" t="s">
        <v>60</v>
      </c>
      <c r="C9" s="462" t="s">
        <v>40</v>
      </c>
      <c r="D9" s="462" t="s">
        <v>61</v>
      </c>
      <c r="E9" s="462" t="s">
        <v>41</v>
      </c>
      <c r="F9" s="466" t="s">
        <v>42</v>
      </c>
      <c r="G9" s="628" t="s">
        <v>74</v>
      </c>
      <c r="H9" s="628"/>
      <c r="I9" s="628"/>
      <c r="J9" s="628"/>
      <c r="K9" s="628"/>
      <c r="L9" s="628"/>
      <c r="M9" s="629" t="s">
        <v>25</v>
      </c>
      <c r="N9" s="628" t="s">
        <v>24</v>
      </c>
      <c r="O9" s="628"/>
      <c r="P9" s="628"/>
      <c r="Q9" s="628"/>
      <c r="R9" s="628"/>
      <c r="S9" s="628"/>
      <c r="T9" s="628"/>
      <c r="U9" s="628"/>
      <c r="V9" s="628"/>
      <c r="W9" s="628"/>
      <c r="X9" s="628"/>
      <c r="Y9" s="628"/>
      <c r="Z9" s="628"/>
      <c r="AA9" s="628"/>
      <c r="AB9" s="628"/>
      <c r="AC9" s="628"/>
      <c r="AD9" s="643"/>
      <c r="AE9" s="621"/>
      <c r="AF9" s="647"/>
      <c r="AG9" s="648"/>
    </row>
    <row r="10" spans="1:39" s="47" customFormat="1" ht="20.25" customHeight="1" x14ac:dyDescent="0.2">
      <c r="A10" s="462"/>
      <c r="B10" s="464"/>
      <c r="C10" s="462"/>
      <c r="D10" s="462"/>
      <c r="E10" s="462"/>
      <c r="F10" s="466"/>
      <c r="G10" s="632" t="s">
        <v>43</v>
      </c>
      <c r="H10" s="632"/>
      <c r="I10" s="632"/>
      <c r="J10" s="632"/>
      <c r="K10" s="632"/>
      <c r="L10" s="632"/>
      <c r="M10" s="630"/>
      <c r="N10" s="633" t="s">
        <v>54</v>
      </c>
      <c r="O10" s="635" t="s">
        <v>23</v>
      </c>
      <c r="P10" s="98"/>
      <c r="Q10" s="48"/>
      <c r="R10" s="48"/>
      <c r="S10" s="636" t="s">
        <v>45</v>
      </c>
      <c r="T10" s="48"/>
      <c r="U10" s="48"/>
      <c r="V10" s="617" t="s">
        <v>44</v>
      </c>
      <c r="W10" s="618"/>
      <c r="X10" s="618"/>
      <c r="Y10" s="619"/>
      <c r="Z10" s="463" t="s">
        <v>59</v>
      </c>
      <c r="AA10" s="620" t="s">
        <v>49</v>
      </c>
      <c r="AB10" s="620"/>
      <c r="AC10" s="620"/>
      <c r="AD10" s="643"/>
      <c r="AE10" s="617"/>
      <c r="AF10" s="618"/>
      <c r="AG10" s="619"/>
    </row>
    <row r="11" spans="1:39" s="47" customFormat="1" ht="47.25" customHeight="1" thickBot="1" x14ac:dyDescent="0.25">
      <c r="A11" s="463"/>
      <c r="B11" s="465"/>
      <c r="C11" s="463"/>
      <c r="D11" s="463"/>
      <c r="E11" s="463"/>
      <c r="F11" s="467"/>
      <c r="G11" s="99" t="s">
        <v>8</v>
      </c>
      <c r="H11" s="100"/>
      <c r="I11" s="99" t="s">
        <v>9</v>
      </c>
      <c r="J11" s="101"/>
      <c r="K11" s="101"/>
      <c r="L11" s="102" t="s">
        <v>10</v>
      </c>
      <c r="M11" s="631"/>
      <c r="N11" s="634"/>
      <c r="O11" s="466"/>
      <c r="P11" s="49"/>
      <c r="Q11" s="49"/>
      <c r="R11" s="49"/>
      <c r="S11" s="637"/>
      <c r="T11" s="49"/>
      <c r="U11" s="49"/>
      <c r="V11" s="103" t="s">
        <v>8</v>
      </c>
      <c r="W11" s="104" t="s">
        <v>9</v>
      </c>
      <c r="X11" s="49"/>
      <c r="Y11" s="103" t="s">
        <v>10</v>
      </c>
      <c r="Z11" s="465"/>
      <c r="AA11" s="79" t="s">
        <v>46</v>
      </c>
      <c r="AB11" s="74" t="s">
        <v>47</v>
      </c>
      <c r="AC11" s="74" t="s">
        <v>48</v>
      </c>
      <c r="AD11" s="635"/>
      <c r="AE11" s="105" t="s">
        <v>47</v>
      </c>
      <c r="AF11" s="105" t="s">
        <v>50</v>
      </c>
      <c r="AG11" s="105" t="s">
        <v>51</v>
      </c>
      <c r="AH11" s="621" t="s">
        <v>193</v>
      </c>
      <c r="AI11" s="622"/>
    </row>
    <row r="12" spans="1:39" ht="66.75" customHeight="1" x14ac:dyDescent="0.2">
      <c r="A12" s="591" t="s">
        <v>194</v>
      </c>
      <c r="B12" s="593" t="s">
        <v>195</v>
      </c>
      <c r="C12" s="623" t="s">
        <v>196</v>
      </c>
      <c r="D12" s="598" t="s">
        <v>67</v>
      </c>
      <c r="E12" s="626" t="s">
        <v>197</v>
      </c>
      <c r="F12" s="626" t="s">
        <v>198</v>
      </c>
      <c r="G12" s="601" t="s">
        <v>14</v>
      </c>
      <c r="H12" s="614" t="str">
        <f>IF(G12="(1) RARA VEZ","1", IF(G12="(2) IMPROBABLE","2",IF(G12="(3) POSIBLE","3",IF(G12="(4) PROBABLE","4",IF(G12="(5) CASI SEGURO","5","")))))</f>
        <v>2</v>
      </c>
      <c r="I12" s="601" t="s">
        <v>66</v>
      </c>
      <c r="J12" s="559" t="str">
        <f>IF(I12="(1) INSIGNIFICANTE","1",IF(I12="(2) MENOR","2",IF(I12="(3) MODERADO","3",IF(I12="(4) MAYOR","4",IF(I12="(5) CATASTRÓFICO","5","")))))</f>
        <v>3</v>
      </c>
      <c r="K12" s="569">
        <f>H12*J12</f>
        <v>6</v>
      </c>
      <c r="L12" s="584">
        <f>+K12</f>
        <v>6</v>
      </c>
      <c r="M12" s="611" t="s">
        <v>199</v>
      </c>
      <c r="N12" s="106" t="s">
        <v>6</v>
      </c>
      <c r="O12" s="41" t="s">
        <v>190</v>
      </c>
      <c r="P12" s="107" t="str">
        <f>IF(O12="SÍ",15,"0")</f>
        <v>0</v>
      </c>
      <c r="Q12" s="568">
        <f>SUM(P12:P18)</f>
        <v>65</v>
      </c>
      <c r="R12" s="570">
        <f>IF(AND(Q12&gt;=0,Q12&lt;=50),0,IF(AND(Q12&gt;50,Q12&lt;=75),1,IF(AND(Q12&gt;75,Q12&lt;=100),2,"REVISAR")))</f>
        <v>1</v>
      </c>
      <c r="S12" s="572" t="s">
        <v>9</v>
      </c>
      <c r="T12" s="570">
        <f>IF(S12="PROBABILIDAD",H12-R12,J12-R12)</f>
        <v>2</v>
      </c>
      <c r="U12" s="574">
        <f>IF($T12&lt;=0,1,$T12)</f>
        <v>2</v>
      </c>
      <c r="V12" s="576" t="str">
        <f>IF(AND($S12="PROBABILIDAD",$U12=1),$AM$2,IF(AND(S12="PROBABILIDAD",$U12=2),$AM$3,IF(AND($S12="PROBABILIDAD",$U12=3),$AM$4,IF(AND($S12="PROBABILIDAD",$U12=4),$AM$5,IF(AND($S12="PROBABILIDAD",$U12=5),$AM$6,$G12)))))</f>
        <v>(2) IMPROBABLE</v>
      </c>
      <c r="W12" s="556" t="str">
        <f>IF(AND($S12="IMPACTO",$U12=1),$AL$2,IF(AND(S12="IMPACTO",$U12=2),$AL$3,IF(AND($S12="IMPACTO",$U12=3),$AL$4,IF(AND($S12="IMPACTO",$U12=4),$AL$5,IF(AND($S12="IMPACTO",$U12=5),$AL$6,I12)))))</f>
        <v>(2) MENOR</v>
      </c>
      <c r="X12" s="559">
        <f>IF(S12="PROBABILIDAD",U12*J12,U12*H12)</f>
        <v>4</v>
      </c>
      <c r="Y12" s="606">
        <f>$X12</f>
        <v>4</v>
      </c>
      <c r="Z12" s="608" t="s">
        <v>200</v>
      </c>
      <c r="AA12" s="579">
        <v>2019</v>
      </c>
      <c r="AB12" s="552" t="s">
        <v>201</v>
      </c>
      <c r="AC12" s="552" t="s">
        <v>202</v>
      </c>
      <c r="AD12" s="547">
        <v>43617</v>
      </c>
      <c r="AE12" s="549" t="s">
        <v>203</v>
      </c>
      <c r="AF12" s="552" t="s">
        <v>204</v>
      </c>
      <c r="AG12" s="604" t="s">
        <v>205</v>
      </c>
      <c r="AH12" s="589" t="s">
        <v>206</v>
      </c>
      <c r="AI12" s="590"/>
    </row>
    <row r="13" spans="1:39" ht="63" customHeight="1" x14ac:dyDescent="0.2">
      <c r="A13" s="591"/>
      <c r="B13" s="594"/>
      <c r="C13" s="624"/>
      <c r="D13" s="599"/>
      <c r="E13" s="626"/>
      <c r="F13" s="627"/>
      <c r="G13" s="601"/>
      <c r="H13" s="615"/>
      <c r="I13" s="601"/>
      <c r="J13" s="559"/>
      <c r="K13" s="569"/>
      <c r="L13" s="584"/>
      <c r="M13" s="612"/>
      <c r="N13" s="108" t="s">
        <v>7</v>
      </c>
      <c r="O13" s="41" t="s">
        <v>190</v>
      </c>
      <c r="P13" s="109" t="str">
        <f>IF(O13="SÍ",5,"0")</f>
        <v>0</v>
      </c>
      <c r="Q13" s="569"/>
      <c r="R13" s="571"/>
      <c r="S13" s="573"/>
      <c r="T13" s="571"/>
      <c r="U13" s="575"/>
      <c r="V13" s="577"/>
      <c r="W13" s="557"/>
      <c r="X13" s="559"/>
      <c r="Y13" s="607"/>
      <c r="Z13" s="609"/>
      <c r="AA13" s="580"/>
      <c r="AB13" s="545"/>
      <c r="AC13" s="545"/>
      <c r="AD13" s="548"/>
      <c r="AE13" s="550"/>
      <c r="AF13" s="545"/>
      <c r="AG13" s="605"/>
      <c r="AH13" s="589"/>
      <c r="AI13" s="590"/>
    </row>
    <row r="14" spans="1:39" ht="31.5" customHeight="1" x14ac:dyDescent="0.2">
      <c r="A14" s="591"/>
      <c r="B14" s="594"/>
      <c r="C14" s="624"/>
      <c r="D14" s="599"/>
      <c r="E14" s="626"/>
      <c r="F14" s="627"/>
      <c r="G14" s="601"/>
      <c r="H14" s="615"/>
      <c r="I14" s="601"/>
      <c r="J14" s="559"/>
      <c r="K14" s="569"/>
      <c r="L14" s="588" t="str">
        <f>IF(AND(G12="(1) RARA VEZ",I12="(1) INSIGNIFICANTE"),"BAJA",IF(AND(G12="(1) RARA VEZ",I12="(2) MENOR"),"BAJA",IF(AND(G12="(2) IMPROBABLE",I12="(1) INSIGNIFICANTE"),"BAJA",IF(AND(G12="(3) POSIBLE",I12="(1) INSIGNIFICANTE"),"BAJA",IF(AND(G12="(4) PROBABLE",I12="(1) INSIGNIFICANTE"),"MODERADA",IF(AND(G12="(5) CASI SEGURO",I12="(1) INSIGNIFICANTE"),"ALTA",IF(AND(G12="(2) IMPROBABLE",I12="(2) MENOR"),"BAJA",IF(AND(G12="(3) POSIBLE",I12="(2) MENOR"),"MODERADA",IF(AND(G12="(4) PROBABLE",I12="(2) MENOR"),"ALTA",IF(AND(G12="(5) CASI SEGURO",I12="(2) MENOR"),"ALTA",IF(AND(G12="(1) RARA VEZ",I12="(3) MODERADO"),"MODERADA",IF(AND(G12="(2) IMPROBABLE",I12="(3) MODERADO"),"MODERADA",IF(AND(G12="(3) POSIBLE",I12="(3) MODERADO"),"ALTA",IF(AND(G12="(4) PROBABLE",I12="(3) MODERADO"),"ALTA",IF(AND(G12="(5) CASI SEGURO",I12="(3) MODERADO"),"EXTREMA",IF(AND(G12="(1) RARA VEZ",I12="(4) MAYOR"),"ALTA",IF(AND(G12="(2) IMPROBABLE",I12="(4) MAYOR"),"ALTA",IF(AND(G12="(3) POSIBLE",I12="(4) MAYOR"),"EXTREMA",IF(AND(G12="(4) PROBABLE",I12="(4) MAYOR"),"EXTREMA",IF(AND(G12="(5) CASI SEGURO",I12="(4) MAYOR"),"EXTREMA",IF(AND(G12="(1) RARA VEZ",I12="(5) CATASTRÓFICO"),"ALTA",IF(AND(G12="(2) IMPROBABLE",I12="(5) CATASTRÓFICO"),"EXTREMA",IF(AND(G12="(3) POSIBLE",I12="(5) CATASTRÓFICO"),"EXTREMA",IF(AND(G12="(4) PROBABLE",I12="(5) CATASTRÓFICO"),"EXTREMA",IF(AND(G12="(5) CASI SEGURO",I12="(5) CATASTRÓFICO"),"EXTREMA")))))))))))))))))))))))))</f>
        <v>MODERADA</v>
      </c>
      <c r="M14" s="612"/>
      <c r="N14" s="110" t="s">
        <v>3</v>
      </c>
      <c r="O14" s="41" t="s">
        <v>12</v>
      </c>
      <c r="P14" s="109" t="str">
        <f>IF(O14="SÍ",15,"0")</f>
        <v>0</v>
      </c>
      <c r="Q14" s="569"/>
      <c r="R14" s="571"/>
      <c r="S14" s="573"/>
      <c r="T14" s="571"/>
      <c r="U14" s="575"/>
      <c r="V14" s="577"/>
      <c r="W14" s="557"/>
      <c r="X14" s="559"/>
      <c r="Y14" s="588" t="str">
        <f>IF(AND(V12="(1) RARA VEZ",W12="(1) INSIGNIFICANTE"),"BAJA",IF(AND(V12="(1) RARA VEZ",W12="(2) MENOR"),"BAJA",IF(AND(V12="(2) IMPROBABLE",W12="(1) INSIGNIFICANTE"),"BAJA",IF(AND(V12="(3) POSIBLE",W12="(1) INSIGNIFICANTE"),"BAJA",IF(AND(V12="(4) PROBABLE",W12="(1) INSIGNIFICANTE"),"MODERADO",IF(AND(V12="(5) CASI SEGURO",W12="(1) INSIGNIFICANTE"),"ALTA",IF(AND(V12="(2) IMPROBABLE",W12="(2) MENOR"),"BAJA",IF(AND(V12="(3) POSIBLE",W12="(2) MENOR"),"MODERADA",IF(AND(V12="(4) PROBABLE",W12="(2) MENOR"),"ALTA",IF(AND(V12="(5) CASI SEGURO",W12="(2) MENOR"),"ALTA",IF(AND(V12="(1) RARA VEZ",W12="(3) MODERADO"),"MODERADA",IF(AND(V12="(2) IMPROBABLE",W12="(3) MODERADO"),"MODERADA",IF(AND(V12="(3) POSIBLE",W12="(3) MODERADO"),"ALTA",IF(AND(V12="(4) PROBABLE",W12="(3) MODERADO"),"ALTA",IF(AND(V12="(5) CASI SEGURO",W12="(3) MODERADO"),"EXTREMA",IF(AND(V12="(1) RARA VEZ",W12="(4) MAYOR"),"ALTA",IF(AND(V12="(2) IMPROBABLE",W12="(4) MAYOR"),"ALTA",IF(AND(V12="(3) POSIBLE",W12="(4) MAYOR"),"EXTREMA",IF(AND(V12="(4) PROBABLE",W12="(4) MAYOR"),"EXTREMA",IF(AND(V12="(5) CASI SEGURO",W12="(4) MAYOR"),"EXTREMA",IF(AND(V12="(1) RARA VEZ",W12="(5) CATASTRÓFICO"),"ALTA",IF(AND(V12="(2) IMPROBABLE",W12="(5) CATASTRÓFICO"),"EXTREMA",IF(AND(V12="(3) POSIBLE",W12="(5) CATASTRÓFICO"),"EXTREMA",IF(AND(V12="(4) PROBABLE",W12="(5) CATASTRÓFICO"),"EXTREMA",IF(AND(V12="(5) CASI SEGURO",W12="(5) CATASTRÓFICO"),"EXTREMA")))))))))))))))))))))))))</f>
        <v>BAJA</v>
      </c>
      <c r="Z14" s="609"/>
      <c r="AA14" s="580"/>
      <c r="AB14" s="545"/>
      <c r="AC14" s="545"/>
      <c r="AD14" s="548"/>
      <c r="AE14" s="550"/>
      <c r="AF14" s="545"/>
      <c r="AG14" s="605"/>
      <c r="AH14" s="589"/>
      <c r="AI14" s="590"/>
    </row>
    <row r="15" spans="1:39" ht="42.75" customHeight="1" x14ac:dyDescent="0.2">
      <c r="A15" s="591"/>
      <c r="B15" s="594"/>
      <c r="C15" s="624"/>
      <c r="D15" s="599"/>
      <c r="E15" s="626"/>
      <c r="F15" s="627"/>
      <c r="G15" s="601"/>
      <c r="H15" s="615"/>
      <c r="I15" s="601"/>
      <c r="J15" s="559"/>
      <c r="K15" s="569"/>
      <c r="L15" s="588"/>
      <c r="M15" s="612"/>
      <c r="N15" s="110" t="s">
        <v>4</v>
      </c>
      <c r="O15" s="41" t="s">
        <v>11</v>
      </c>
      <c r="P15" s="109">
        <f>IF(O15="SÍ",10,"0")</f>
        <v>10</v>
      </c>
      <c r="Q15" s="569"/>
      <c r="R15" s="571"/>
      <c r="S15" s="573"/>
      <c r="T15" s="571"/>
      <c r="U15" s="575"/>
      <c r="V15" s="577"/>
      <c r="W15" s="557"/>
      <c r="X15" s="559"/>
      <c r="Y15" s="588"/>
      <c r="Z15" s="609"/>
      <c r="AA15" s="580"/>
      <c r="AB15" s="545"/>
      <c r="AC15" s="545"/>
      <c r="AD15" s="548"/>
      <c r="AE15" s="550"/>
      <c r="AF15" s="545"/>
      <c r="AG15" s="605"/>
      <c r="AH15" s="589"/>
      <c r="AI15" s="590"/>
    </row>
    <row r="16" spans="1:39" ht="41.25" customHeight="1" x14ac:dyDescent="0.2">
      <c r="A16" s="591"/>
      <c r="B16" s="594"/>
      <c r="C16" s="624"/>
      <c r="D16" s="599"/>
      <c r="E16" s="626"/>
      <c r="F16" s="627"/>
      <c r="G16" s="601"/>
      <c r="H16" s="615"/>
      <c r="I16" s="601"/>
      <c r="J16" s="559"/>
      <c r="K16" s="569"/>
      <c r="L16" s="588"/>
      <c r="M16" s="612"/>
      <c r="N16" s="108" t="s">
        <v>36</v>
      </c>
      <c r="O16" s="41" t="s">
        <v>11</v>
      </c>
      <c r="P16" s="109">
        <f>IF(O16="SÍ",15,"0")</f>
        <v>15</v>
      </c>
      <c r="Q16" s="569"/>
      <c r="R16" s="571"/>
      <c r="S16" s="573"/>
      <c r="T16" s="571"/>
      <c r="U16" s="575"/>
      <c r="V16" s="577"/>
      <c r="W16" s="557"/>
      <c r="X16" s="559"/>
      <c r="Y16" s="588"/>
      <c r="Z16" s="609"/>
      <c r="AA16" s="580"/>
      <c r="AB16" s="545"/>
      <c r="AC16" s="545"/>
      <c r="AD16" s="548"/>
      <c r="AE16" s="550"/>
      <c r="AF16" s="545"/>
      <c r="AG16" s="605"/>
      <c r="AH16" s="589"/>
      <c r="AI16" s="590"/>
    </row>
    <row r="17" spans="1:35" ht="60.75" x14ac:dyDescent="0.2">
      <c r="A17" s="591"/>
      <c r="B17" s="594"/>
      <c r="C17" s="624"/>
      <c r="D17" s="599"/>
      <c r="E17" s="626"/>
      <c r="F17" s="627"/>
      <c r="G17" s="601"/>
      <c r="H17" s="615"/>
      <c r="I17" s="601"/>
      <c r="J17" s="559"/>
      <c r="K17" s="569"/>
      <c r="L17" s="588"/>
      <c r="M17" s="612"/>
      <c r="N17" s="108" t="s">
        <v>207</v>
      </c>
      <c r="O17" s="41" t="s">
        <v>11</v>
      </c>
      <c r="P17" s="109">
        <f>IF(O17="SÍ",10,"0")</f>
        <v>10</v>
      </c>
      <c r="Q17" s="569"/>
      <c r="R17" s="571"/>
      <c r="S17" s="573"/>
      <c r="T17" s="571"/>
      <c r="U17" s="575"/>
      <c r="V17" s="577"/>
      <c r="W17" s="557"/>
      <c r="X17" s="559"/>
      <c r="Y17" s="588"/>
      <c r="Z17" s="609"/>
      <c r="AA17" s="580"/>
      <c r="AB17" s="545"/>
      <c r="AC17" s="545"/>
      <c r="AD17" s="548"/>
      <c r="AE17" s="550"/>
      <c r="AF17" s="545"/>
      <c r="AG17" s="605"/>
      <c r="AH17" s="589"/>
      <c r="AI17" s="590"/>
    </row>
    <row r="18" spans="1:35" ht="61.5" thickBot="1" x14ac:dyDescent="0.25">
      <c r="A18" s="592"/>
      <c r="B18" s="595"/>
      <c r="C18" s="625"/>
      <c r="D18" s="600"/>
      <c r="E18" s="626"/>
      <c r="F18" s="627"/>
      <c r="G18" s="602"/>
      <c r="H18" s="616"/>
      <c r="I18" s="602"/>
      <c r="J18" s="559"/>
      <c r="K18" s="569"/>
      <c r="L18" s="560"/>
      <c r="M18" s="613"/>
      <c r="N18" s="111" t="s">
        <v>35</v>
      </c>
      <c r="O18" s="41" t="s">
        <v>11</v>
      </c>
      <c r="P18" s="109">
        <f>IF(O18="SÍ",30,"0")</f>
        <v>30</v>
      </c>
      <c r="Q18" s="569"/>
      <c r="R18" s="571"/>
      <c r="S18" s="573"/>
      <c r="T18" s="571"/>
      <c r="U18" s="575"/>
      <c r="V18" s="578"/>
      <c r="W18" s="558"/>
      <c r="X18" s="559"/>
      <c r="Y18" s="588"/>
      <c r="Z18" s="610"/>
      <c r="AA18" s="581"/>
      <c r="AB18" s="545"/>
      <c r="AC18" s="545"/>
      <c r="AD18" s="548"/>
      <c r="AE18" s="603"/>
      <c r="AF18" s="545"/>
      <c r="AG18" s="605"/>
      <c r="AH18" s="589"/>
      <c r="AI18" s="590"/>
    </row>
    <row r="19" spans="1:35" ht="60.75" x14ac:dyDescent="0.2">
      <c r="A19" s="591" t="s">
        <v>194</v>
      </c>
      <c r="B19" s="593" t="s">
        <v>195</v>
      </c>
      <c r="C19" s="596" t="s">
        <v>208</v>
      </c>
      <c r="D19" s="598" t="s">
        <v>67</v>
      </c>
      <c r="E19" s="596" t="s">
        <v>209</v>
      </c>
      <c r="F19" s="596" t="s">
        <v>210</v>
      </c>
      <c r="G19" s="601" t="s">
        <v>16</v>
      </c>
      <c r="H19" s="579" t="str">
        <f>IF(G19="(1) RARA VEZ","1", IF(G19="(2) IMPROBABLE","2",IF(G19="(3) POSIBLE","3",IF(G19="(4) PROBABLE","4",IF(G19="(5) CASI SEGURO","5","")))))</f>
        <v>4</v>
      </c>
      <c r="I19" s="582" t="s">
        <v>64</v>
      </c>
      <c r="J19" s="559" t="str">
        <f>IF(I19="(1) INSIGNIFICANTE","1",IF(I19="(2) MENOR","2",IF(I19="(3) MODERADO","3",IF(I19="(4) MAYOR","4",IF(I19="(5) CATASTRÓFICO","5","")))))</f>
        <v>2</v>
      </c>
      <c r="K19" s="569">
        <f>H19*J19</f>
        <v>8</v>
      </c>
      <c r="L19" s="584">
        <f>+K19</f>
        <v>8</v>
      </c>
      <c r="M19" s="585" t="s">
        <v>211</v>
      </c>
      <c r="N19" s="106" t="s">
        <v>6</v>
      </c>
      <c r="O19" s="112" t="s">
        <v>11</v>
      </c>
      <c r="P19" s="107">
        <f>IF(O19="SÍ",15,"0")</f>
        <v>15</v>
      </c>
      <c r="Q19" s="568">
        <f>SUM(P19:P25)</f>
        <v>85</v>
      </c>
      <c r="R19" s="570">
        <f>IF(AND(Q19&gt;=0,Q19&lt;=50),0,IF(AND(Q19&gt;50,Q19&lt;=75),1,IF(AND(Q19&gt;75,Q19&lt;=100),2,"REVISAR")))</f>
        <v>2</v>
      </c>
      <c r="S19" s="572" t="s">
        <v>9</v>
      </c>
      <c r="T19" s="570">
        <f>IF(S19="PROBABILIDAD",H19-R19,J19-R19)</f>
        <v>0</v>
      </c>
      <c r="U19" s="574">
        <f>IF($T19&lt;=0,1,$T19)</f>
        <v>1</v>
      </c>
      <c r="V19" s="576" t="str">
        <f>IF(AND($S19="PROBABILIDAD",$U19=1),$AM$2,IF(AND(S19="PROBABILIDAD",$U19=2),$AM$3,IF(AND($S19="PROBABILIDAD",$U19=3),$AM$4,IF(AND($S19="PROBABILIDAD",$U19=4),$AM$5,IF(AND($S19="PROBABILIDAD",$U19=5),$AM$6,$G19)))))</f>
        <v>(4) PROBABLE</v>
      </c>
      <c r="W19" s="556" t="str">
        <f>IF(AND($S19="IMPACTO",$U19=1),$AL$2,IF(AND(S19="IMPACTO",$U19=2),$AL$3,IF(AND($S19="IMPACTO",$U19=3),$AL$4,IF(AND($S19="IMPACTO",$U19=4),$AL$5,IF(AND($S19="IMPACTO",$U19=5),$AL$6,I19)))))</f>
        <v>(1) INSIGNIFICANTE</v>
      </c>
      <c r="X19" s="559">
        <f>IF(S19="PROBABILIDAD",U19*J19,U19*H19)</f>
        <v>4</v>
      </c>
      <c r="Y19" s="560">
        <f>$X19</f>
        <v>4</v>
      </c>
      <c r="Z19" s="562" t="s">
        <v>212</v>
      </c>
      <c r="AA19" s="565">
        <v>2019</v>
      </c>
      <c r="AB19" s="545" t="s">
        <v>213</v>
      </c>
      <c r="AC19" s="545" t="s">
        <v>214</v>
      </c>
      <c r="AD19" s="547">
        <v>43617</v>
      </c>
      <c r="AE19" s="549" t="s">
        <v>215</v>
      </c>
      <c r="AF19" s="552" t="s">
        <v>204</v>
      </c>
      <c r="AG19" s="553" t="s">
        <v>216</v>
      </c>
      <c r="AH19" s="555" t="s">
        <v>217</v>
      </c>
      <c r="AI19" s="555"/>
    </row>
    <row r="20" spans="1:35" ht="60.75" x14ac:dyDescent="0.2">
      <c r="A20" s="591"/>
      <c r="B20" s="594"/>
      <c r="C20" s="597"/>
      <c r="D20" s="599"/>
      <c r="E20" s="586"/>
      <c r="F20" s="597"/>
      <c r="G20" s="601"/>
      <c r="H20" s="580"/>
      <c r="I20" s="582"/>
      <c r="J20" s="559"/>
      <c r="K20" s="569"/>
      <c r="L20" s="584"/>
      <c r="M20" s="586"/>
      <c r="N20" s="108" t="s">
        <v>7</v>
      </c>
      <c r="O20" s="112" t="s">
        <v>11</v>
      </c>
      <c r="P20" s="109">
        <f>IF(O20="SÍ",5,"0")</f>
        <v>5</v>
      </c>
      <c r="Q20" s="569"/>
      <c r="R20" s="571"/>
      <c r="S20" s="573"/>
      <c r="T20" s="571"/>
      <c r="U20" s="575"/>
      <c r="V20" s="577"/>
      <c r="W20" s="557"/>
      <c r="X20" s="559"/>
      <c r="Y20" s="561"/>
      <c r="Z20" s="563"/>
      <c r="AA20" s="566"/>
      <c r="AB20" s="545"/>
      <c r="AC20" s="545"/>
      <c r="AD20" s="548"/>
      <c r="AE20" s="550"/>
      <c r="AF20" s="545"/>
      <c r="AG20" s="553"/>
      <c r="AH20" s="555"/>
      <c r="AI20" s="555"/>
    </row>
    <row r="21" spans="1:35" ht="20.25" x14ac:dyDescent="0.2">
      <c r="A21" s="591"/>
      <c r="B21" s="594"/>
      <c r="C21" s="597"/>
      <c r="D21" s="599"/>
      <c r="E21" s="586"/>
      <c r="F21" s="597"/>
      <c r="G21" s="601"/>
      <c r="H21" s="580"/>
      <c r="I21" s="582"/>
      <c r="J21" s="559"/>
      <c r="K21" s="569"/>
      <c r="L21" s="588" t="str">
        <f>IF(AND(G19="(1) RARA VEZ",I19="(1) INSIGNIFICANTE"),"BAJA",IF(AND(G19="(1) RARA VEZ",I19="(2) MENOR"),"BAJA",IF(AND(G19="(2) IMPROBABLE",I19="(1) INSIGNIFICANTE"),"BAJA",IF(AND(G19="(3) POSIBLE",I19="(1) INSIGNIFICANTE"),"BAJA",IF(AND(G19="(4) PROBABLE",I19="(1) INSIGNIFICANTE"),"MODERADA",IF(AND(G19="(5) CASI SEGURO",I19="(1) INSIGNIFICANTE"),"ALTA",IF(AND(G19="(2) IMPROBABLE",I19="(2) MENOR"),"BAJA",IF(AND(G19="(3) POSIBLE",I19="(2) MENOR"),"MODERADA",IF(AND(G19="(4) PROBABLE",I19="(2) MENOR"),"ALTA",IF(AND(G19="(5) CASI SEGURO",I19="(2) MENOR"),"ALTA",IF(AND(G19="(1) RARA VEZ",I19="(3) MODERADO"),"MODERADA",IF(AND(G19="(2) IMPROBABLE",I19="(3) MODERADO"),"MODERADA",IF(AND(G19="(3) POSIBLE",I19="(3) MODERADO"),"ALTA",IF(AND(G19="(4) PROBABLE",I19="(3) MODERADO"),"ALTA",IF(AND(G19="(5) CASI SEGURO",I19="(3) MODERADO"),"EXTREMA",IF(AND(G19="(1) RARA VEZ",I19="(4) MAYOR"),"ALTA",IF(AND(G19="(2) IMPROBABLE",I19="(4) MAYOR"),"ALTA",IF(AND(G19="(3) POSIBLE",I19="(4) MAYOR"),"EXTREMA",IF(AND(G19="(4) PROBABLE",I19="(4) MAYOR"),"EXTREMA",IF(AND(G19="(5) CASI SEGURO",I19="(4) MAYOR"),"EXTREMA",IF(AND(G19="(1) RARA VEZ",I19="(5) CATASTRÓFICO"),"ALTA",IF(AND(G19="(2) IMPROBABLE",I19="(5) CATASTRÓFICO"),"EXTREMA",IF(AND(G19="(3) POSIBLE",I19="(5) CATASTRÓFICO"),"EXTREMA",IF(AND(G19="(4) PROBABLE",I19="(5) CATASTRÓFICO"),"EXTREMA",IF(AND(G19="(5) CASI SEGURO",I19="(5) CATASTRÓFICO"),"EXTREMA")))))))))))))))))))))))))</f>
        <v>ALTA</v>
      </c>
      <c r="M21" s="586"/>
      <c r="N21" s="110" t="s">
        <v>3</v>
      </c>
      <c r="O21" s="112" t="s">
        <v>12</v>
      </c>
      <c r="P21" s="109" t="str">
        <f>IF(O21="SÍ",15,"0")</f>
        <v>0</v>
      </c>
      <c r="Q21" s="569"/>
      <c r="R21" s="571"/>
      <c r="S21" s="573"/>
      <c r="T21" s="571"/>
      <c r="U21" s="575"/>
      <c r="V21" s="577"/>
      <c r="W21" s="557"/>
      <c r="X21" s="559"/>
      <c r="Y21" s="560" t="str">
        <f>IF(AND(V19="(1) RARA VEZ",W19="(1) INSIGNIFICANTE"),"BAJA",IF(AND(V19="(1) RARA VEZ",W19="(2) MENOR"),"BAJA",IF(AND(V19="(2) IMPROBABLE",W19="(1) INSIGNIFICANTE"),"BAJA",IF(AND(V19="(3) POSIBLE",W19="(1) INSIGNIFICANTE"),"BAJA",IF(AND(V19="(4) PROBABLE",W19="(1) INSIGNIFICANTE"),"MODERADO",IF(AND(V19="(5) CASI SEGURO",W19="(1) INSIGNIFICANTE"),"ALTA",IF(AND(V19="(2) IMPROBABLE",W19="(2) MENOR"),"BAJA",IF(AND(V19="(3) POSIBLE",W19="(2) MENOR"),"MODERADA",IF(AND(V19="(4) PROBABLE",W19="(2) MENOR"),"ALTA",IF(AND(V19="(5) CASI SEGURO",W19="(2) MENOR"),"ALTA",IF(AND(V19="(1) RARA VEZ",W19="(3) MODERADO"),"MODERADA",IF(AND(V19="(2) IMPROBABLE",W19="(3) MODERADO"),"MODERADA",IF(AND(V19="(3) POSIBLE",W19="(3) MODERADO"),"ALTA",IF(AND(V19="(4) PROBABLE",W19="(3) MODERADO"),"ALTA",IF(AND(V19="(5) CASI SEGURO",W19="(3) MODERADO"),"EXTREMA",IF(AND(V19="(1) RARA VEZ",W19="(4) MAYOR"),"ALTA",IF(AND(V19="(2) IMPROBABLE",W19="(4) MAYOR"),"ALTA",IF(AND(V19="(3) POSIBLE",W19="(4) MAYOR"),"EXTREMA",IF(AND(V19="(4) PROBABLE",W19="(4) MAYOR"),"EXTREMA",IF(AND(V19="(5) CASI SEGURO",W19="(4) MAYOR"),"EXTREMA",IF(AND(V19="(1) RARA VEZ",W19="(5) CATASTRÓFICO"),"ALTA",IF(AND(V19="(2) IMPROBABLE",W19="(5) CATASTRÓFICO"),"EXTREMA",IF(AND(V19="(3) POSIBLE",W19="(5) CATASTRÓFICO"),"EXTREMA",IF(AND(V19="(4) PROBABLE",W19="(5) CATASTRÓFICO"),"EXTREMA",IF(AND(V19="(5) CASI SEGURO",W19="(5) CATASTRÓFICO"),"EXTREMA")))))))))))))))))))))))))</f>
        <v>MODERADO</v>
      </c>
      <c r="Z21" s="563"/>
      <c r="AA21" s="566"/>
      <c r="AB21" s="545"/>
      <c r="AC21" s="545"/>
      <c r="AD21" s="548"/>
      <c r="AE21" s="550"/>
      <c r="AF21" s="545"/>
      <c r="AG21" s="553"/>
      <c r="AH21" s="555"/>
      <c r="AI21" s="555"/>
    </row>
    <row r="22" spans="1:35" ht="20.25" x14ac:dyDescent="0.2">
      <c r="A22" s="591"/>
      <c r="B22" s="594"/>
      <c r="C22" s="597"/>
      <c r="D22" s="599"/>
      <c r="E22" s="586"/>
      <c r="F22" s="597"/>
      <c r="G22" s="601"/>
      <c r="H22" s="580"/>
      <c r="I22" s="582"/>
      <c r="J22" s="559"/>
      <c r="K22" s="569"/>
      <c r="L22" s="588"/>
      <c r="M22" s="586"/>
      <c r="N22" s="110" t="s">
        <v>4</v>
      </c>
      <c r="O22" s="112" t="s">
        <v>11</v>
      </c>
      <c r="P22" s="109">
        <f>IF(O22="SÍ",10,"0")</f>
        <v>10</v>
      </c>
      <c r="Q22" s="569"/>
      <c r="R22" s="571"/>
      <c r="S22" s="573"/>
      <c r="T22" s="571"/>
      <c r="U22" s="575"/>
      <c r="V22" s="577"/>
      <c r="W22" s="557"/>
      <c r="X22" s="559"/>
      <c r="Y22" s="567"/>
      <c r="Z22" s="563"/>
      <c r="AA22" s="566"/>
      <c r="AB22" s="545"/>
      <c r="AC22" s="545"/>
      <c r="AD22" s="548"/>
      <c r="AE22" s="550"/>
      <c r="AF22" s="545"/>
      <c r="AG22" s="553"/>
      <c r="AH22" s="555"/>
      <c r="AI22" s="555"/>
    </row>
    <row r="23" spans="1:35" ht="60.75" x14ac:dyDescent="0.2">
      <c r="A23" s="591"/>
      <c r="B23" s="594"/>
      <c r="C23" s="597"/>
      <c r="D23" s="599"/>
      <c r="E23" s="586"/>
      <c r="F23" s="597"/>
      <c r="G23" s="601"/>
      <c r="H23" s="580"/>
      <c r="I23" s="582"/>
      <c r="J23" s="559"/>
      <c r="K23" s="569"/>
      <c r="L23" s="588"/>
      <c r="M23" s="586"/>
      <c r="N23" s="108" t="s">
        <v>36</v>
      </c>
      <c r="O23" s="112" t="s">
        <v>11</v>
      </c>
      <c r="P23" s="109">
        <f>IF(O23="SÍ",15,"0")</f>
        <v>15</v>
      </c>
      <c r="Q23" s="569"/>
      <c r="R23" s="571"/>
      <c r="S23" s="573"/>
      <c r="T23" s="571"/>
      <c r="U23" s="575"/>
      <c r="V23" s="577"/>
      <c r="W23" s="557"/>
      <c r="X23" s="559"/>
      <c r="Y23" s="567"/>
      <c r="Z23" s="563"/>
      <c r="AA23" s="566"/>
      <c r="AB23" s="545"/>
      <c r="AC23" s="545"/>
      <c r="AD23" s="548"/>
      <c r="AE23" s="550"/>
      <c r="AF23" s="545"/>
      <c r="AG23" s="553"/>
      <c r="AH23" s="555"/>
      <c r="AI23" s="555"/>
    </row>
    <row r="24" spans="1:35" ht="60.75" x14ac:dyDescent="0.2">
      <c r="A24" s="591"/>
      <c r="B24" s="594"/>
      <c r="C24" s="597"/>
      <c r="D24" s="599"/>
      <c r="E24" s="586"/>
      <c r="F24" s="597"/>
      <c r="G24" s="601"/>
      <c r="H24" s="580"/>
      <c r="I24" s="582"/>
      <c r="J24" s="559"/>
      <c r="K24" s="569"/>
      <c r="L24" s="588"/>
      <c r="M24" s="586"/>
      <c r="N24" s="108" t="s">
        <v>5</v>
      </c>
      <c r="O24" s="112" t="s">
        <v>11</v>
      </c>
      <c r="P24" s="109">
        <f>IF(O24="SÍ",10,"0")</f>
        <v>10</v>
      </c>
      <c r="Q24" s="569"/>
      <c r="R24" s="571"/>
      <c r="S24" s="573"/>
      <c r="T24" s="571"/>
      <c r="U24" s="575"/>
      <c r="V24" s="577"/>
      <c r="W24" s="557"/>
      <c r="X24" s="559"/>
      <c r="Y24" s="567"/>
      <c r="Z24" s="563"/>
      <c r="AA24" s="566"/>
      <c r="AB24" s="545"/>
      <c r="AC24" s="545"/>
      <c r="AD24" s="548"/>
      <c r="AE24" s="550"/>
      <c r="AF24" s="545"/>
      <c r="AG24" s="553"/>
      <c r="AH24" s="555"/>
      <c r="AI24" s="555"/>
    </row>
    <row r="25" spans="1:35" ht="61.5" thickBot="1" x14ac:dyDescent="0.25">
      <c r="A25" s="592"/>
      <c r="B25" s="595"/>
      <c r="C25" s="597"/>
      <c r="D25" s="600"/>
      <c r="E25" s="587"/>
      <c r="F25" s="597"/>
      <c r="G25" s="602"/>
      <c r="H25" s="581"/>
      <c r="I25" s="583"/>
      <c r="J25" s="559"/>
      <c r="K25" s="569"/>
      <c r="L25" s="560"/>
      <c r="M25" s="587"/>
      <c r="N25" s="111" t="s">
        <v>35</v>
      </c>
      <c r="O25" s="112" t="s">
        <v>11</v>
      </c>
      <c r="P25" s="109">
        <f>IF(O25="SÍ",30,"0")</f>
        <v>30</v>
      </c>
      <c r="Q25" s="569"/>
      <c r="R25" s="571"/>
      <c r="S25" s="573"/>
      <c r="T25" s="571"/>
      <c r="U25" s="575"/>
      <c r="V25" s="578"/>
      <c r="W25" s="558"/>
      <c r="X25" s="559"/>
      <c r="Y25" s="567"/>
      <c r="Z25" s="564"/>
      <c r="AA25" s="566"/>
      <c r="AB25" s="546"/>
      <c r="AC25" s="546"/>
      <c r="AD25" s="548"/>
      <c r="AE25" s="551"/>
      <c r="AF25" s="545"/>
      <c r="AG25" s="554"/>
      <c r="AH25" s="555"/>
      <c r="AI25" s="555"/>
    </row>
    <row r="26" spans="1:35" ht="15.75" x14ac:dyDescent="0.2">
      <c r="A26" s="544" t="s">
        <v>218</v>
      </c>
      <c r="B26" s="544"/>
      <c r="C26" s="544"/>
      <c r="D26" s="544"/>
      <c r="E26" s="544"/>
      <c r="F26" s="544"/>
      <c r="G26" s="544"/>
      <c r="H26" s="544"/>
      <c r="I26" s="544"/>
      <c r="J26" s="544"/>
      <c r="K26" s="544"/>
      <c r="L26" s="544"/>
      <c r="M26" s="544"/>
      <c r="N26" s="544"/>
      <c r="O26" s="544"/>
      <c r="P26" s="544"/>
      <c r="Q26" s="544"/>
      <c r="R26" s="544"/>
      <c r="S26" s="544"/>
      <c r="T26" s="544"/>
      <c r="U26" s="544"/>
      <c r="V26" s="544"/>
      <c r="W26" s="544"/>
      <c r="X26" s="544"/>
      <c r="Y26" s="544"/>
      <c r="Z26" s="544"/>
      <c r="AA26" s="544"/>
      <c r="AB26" s="544"/>
      <c r="AC26" s="544"/>
      <c r="AD26" s="544"/>
      <c r="AE26" s="544"/>
      <c r="AF26" s="544"/>
      <c r="AG26" s="544"/>
    </row>
    <row r="27" spans="1:35" x14ac:dyDescent="0.2">
      <c r="A27" s="377" t="s">
        <v>34</v>
      </c>
      <c r="B27" s="377"/>
      <c r="C27" s="378"/>
      <c r="D27" s="378"/>
      <c r="E27" s="378"/>
      <c r="F27" s="378"/>
      <c r="G27" s="378"/>
      <c r="H27" s="378"/>
      <c r="I27" s="378"/>
      <c r="J27" s="378"/>
      <c r="K27" s="378"/>
      <c r="L27" s="378"/>
      <c r="M27" s="378"/>
      <c r="N27" s="378"/>
      <c r="O27" s="378"/>
      <c r="P27" s="378"/>
      <c r="Q27" s="378"/>
      <c r="R27" s="378"/>
      <c r="S27" s="378"/>
      <c r="T27" s="378"/>
      <c r="U27" s="378"/>
      <c r="V27" s="378"/>
      <c r="W27" s="378"/>
      <c r="X27" s="378"/>
      <c r="Y27" s="378"/>
      <c r="Z27" s="378"/>
      <c r="AA27" s="378"/>
      <c r="AB27" s="378"/>
      <c r="AC27" s="378"/>
      <c r="AD27" s="378"/>
      <c r="AE27" s="378"/>
      <c r="AF27" s="378"/>
      <c r="AG27" s="378"/>
    </row>
    <row r="28" spans="1:35" x14ac:dyDescent="0.2">
      <c r="A28" s="379" t="s">
        <v>55</v>
      </c>
      <c r="B28" s="379"/>
      <c r="C28" s="379" t="s">
        <v>71</v>
      </c>
      <c r="D28" s="379"/>
      <c r="E28" s="379"/>
      <c r="F28" s="379"/>
      <c r="G28" s="379"/>
      <c r="H28" s="379"/>
      <c r="I28" s="379"/>
      <c r="J28" s="379"/>
      <c r="K28" s="379"/>
      <c r="L28" s="379"/>
      <c r="M28" s="379"/>
      <c r="N28" s="379"/>
      <c r="O28" s="379"/>
      <c r="P28" s="379"/>
      <c r="Q28" s="379"/>
      <c r="R28" s="379"/>
      <c r="S28" s="379"/>
      <c r="T28" s="379"/>
      <c r="U28" s="379"/>
      <c r="V28" s="379"/>
      <c r="W28" s="379"/>
      <c r="X28" s="379"/>
      <c r="Y28" s="379"/>
      <c r="Z28" s="379"/>
      <c r="AA28" s="379"/>
      <c r="AB28" s="380" t="s">
        <v>57</v>
      </c>
      <c r="AC28" s="380"/>
      <c r="AD28" s="380"/>
      <c r="AE28" s="381" t="s">
        <v>26</v>
      </c>
      <c r="AF28" s="382"/>
      <c r="AG28" s="383"/>
    </row>
    <row r="29" spans="1:35" s="43" customFormat="1" x14ac:dyDescent="0.2">
      <c r="A29" s="538">
        <v>1</v>
      </c>
      <c r="B29" s="539"/>
      <c r="C29" s="360" t="s">
        <v>219</v>
      </c>
      <c r="D29" s="360"/>
      <c r="E29" s="360"/>
      <c r="F29" s="360"/>
      <c r="G29" s="360"/>
      <c r="H29" s="360"/>
      <c r="I29" s="360"/>
      <c r="J29" s="360"/>
      <c r="K29" s="360"/>
      <c r="L29" s="360"/>
      <c r="M29" s="360"/>
      <c r="N29" s="360"/>
      <c r="O29" s="360"/>
      <c r="P29" s="360"/>
      <c r="Q29" s="360"/>
      <c r="R29" s="360"/>
      <c r="S29" s="360"/>
      <c r="T29" s="360"/>
      <c r="U29" s="360"/>
      <c r="V29" s="360"/>
      <c r="W29" s="360"/>
      <c r="X29" s="360"/>
      <c r="Y29" s="360"/>
      <c r="Z29" s="360"/>
      <c r="AA29" s="360"/>
      <c r="AB29" s="540">
        <v>43488</v>
      </c>
      <c r="AC29" s="362"/>
      <c r="AD29" s="363"/>
      <c r="AE29" s="364" t="s">
        <v>220</v>
      </c>
      <c r="AF29" s="364"/>
      <c r="AG29" s="364"/>
    </row>
    <row r="30" spans="1:35" s="43" customFormat="1" x14ac:dyDescent="0.2">
      <c r="A30" s="538">
        <v>2</v>
      </c>
      <c r="B30" s="539"/>
      <c r="C30" s="369" t="s">
        <v>221</v>
      </c>
      <c r="D30" s="541"/>
      <c r="E30" s="541"/>
      <c r="F30" s="541"/>
      <c r="G30" s="541"/>
      <c r="H30" s="541"/>
      <c r="I30" s="541"/>
      <c r="J30" s="541"/>
      <c r="K30" s="541"/>
      <c r="L30" s="541"/>
      <c r="M30" s="541"/>
      <c r="N30" s="541"/>
      <c r="O30" s="541"/>
      <c r="P30" s="541"/>
      <c r="Q30" s="541"/>
      <c r="R30" s="541"/>
      <c r="S30" s="541"/>
      <c r="T30" s="541"/>
      <c r="U30" s="541"/>
      <c r="V30" s="541"/>
      <c r="W30" s="541"/>
      <c r="X30" s="541"/>
      <c r="Y30" s="541"/>
      <c r="Z30" s="541"/>
      <c r="AA30" s="370"/>
      <c r="AB30" s="540">
        <v>43521</v>
      </c>
      <c r="AC30" s="542"/>
      <c r="AD30" s="543"/>
      <c r="AE30" s="361" t="s">
        <v>222</v>
      </c>
      <c r="AF30" s="362"/>
      <c r="AG30" s="363"/>
    </row>
    <row r="31" spans="1:35" x14ac:dyDescent="0.2">
      <c r="A31" s="365" t="s">
        <v>37</v>
      </c>
      <c r="B31" s="366"/>
      <c r="C31" s="366"/>
      <c r="D31" s="366"/>
      <c r="E31" s="366"/>
      <c r="F31" s="366"/>
      <c r="G31" s="366"/>
      <c r="H31" s="366"/>
      <c r="I31" s="366"/>
      <c r="J31" s="366"/>
      <c r="K31" s="366"/>
      <c r="L31" s="366"/>
      <c r="M31" s="366"/>
      <c r="N31" s="366"/>
      <c r="O31" s="366"/>
      <c r="P31" s="366"/>
      <c r="Q31" s="366"/>
      <c r="R31" s="366"/>
      <c r="S31" s="366"/>
      <c r="T31" s="366"/>
      <c r="U31" s="366"/>
      <c r="V31" s="366"/>
      <c r="W31" s="366"/>
      <c r="X31" s="366"/>
      <c r="Y31" s="366"/>
      <c r="Z31" s="366"/>
      <c r="AA31" s="366"/>
      <c r="AB31" s="366"/>
      <c r="AC31" s="366"/>
      <c r="AD31" s="366"/>
      <c r="AE31" s="366"/>
      <c r="AF31" s="366"/>
      <c r="AG31" s="367"/>
    </row>
    <row r="32" spans="1:35" ht="18.75" x14ac:dyDescent="0.3">
      <c r="A32" s="532" t="s">
        <v>26</v>
      </c>
      <c r="B32" s="532"/>
      <c r="C32" s="532"/>
      <c r="D32" s="532"/>
      <c r="E32" s="532"/>
      <c r="F32" s="532"/>
      <c r="G32" s="532"/>
      <c r="H32" s="532"/>
      <c r="I32" s="532"/>
      <c r="J32" s="113"/>
      <c r="K32" s="113"/>
      <c r="L32" s="533" t="s">
        <v>223</v>
      </c>
      <c r="M32" s="534"/>
      <c r="N32" s="534"/>
      <c r="O32" s="534"/>
      <c r="P32" s="534"/>
      <c r="Q32" s="534"/>
      <c r="R32" s="534"/>
      <c r="S32" s="534"/>
      <c r="T32" s="534"/>
      <c r="U32" s="534"/>
      <c r="V32" s="534"/>
      <c r="W32" s="534"/>
      <c r="X32" s="44"/>
      <c r="Y32" s="532" t="s">
        <v>73</v>
      </c>
      <c r="Z32" s="532"/>
      <c r="AA32" s="535"/>
      <c r="AB32" s="535"/>
      <c r="AC32" s="535"/>
      <c r="AD32" s="535"/>
      <c r="AE32" s="535"/>
      <c r="AF32" s="535"/>
      <c r="AG32" s="535"/>
    </row>
    <row r="33" spans="1:33" s="43" customFormat="1" ht="18.75" x14ac:dyDescent="0.3">
      <c r="A33" s="114" t="s">
        <v>32</v>
      </c>
      <c r="B33" s="529" t="s">
        <v>224</v>
      </c>
      <c r="C33" s="529"/>
      <c r="D33" s="529"/>
      <c r="E33" s="529"/>
      <c r="F33" s="529"/>
      <c r="G33" s="529"/>
      <c r="H33" s="529"/>
      <c r="I33" s="529"/>
      <c r="J33" s="115"/>
      <c r="K33" s="116"/>
      <c r="L33" s="117" t="s">
        <v>32</v>
      </c>
      <c r="M33" s="536"/>
      <c r="N33" s="537"/>
      <c r="O33" s="537"/>
      <c r="P33" s="537"/>
      <c r="Q33" s="537"/>
      <c r="R33" s="537"/>
      <c r="S33" s="537"/>
      <c r="T33" s="537"/>
      <c r="U33" s="537"/>
      <c r="V33" s="537"/>
      <c r="W33" s="537"/>
      <c r="X33" s="45"/>
      <c r="Y33" s="117" t="s">
        <v>32</v>
      </c>
      <c r="Z33" s="529" t="s">
        <v>225</v>
      </c>
      <c r="AA33" s="529"/>
      <c r="AB33" s="529"/>
      <c r="AC33" s="529"/>
      <c r="AD33" s="529"/>
      <c r="AE33" s="529"/>
      <c r="AF33" s="529"/>
      <c r="AG33" s="529"/>
    </row>
    <row r="34" spans="1:33" s="43" customFormat="1" ht="18.75" x14ac:dyDescent="0.2">
      <c r="A34" s="114" t="s">
        <v>33</v>
      </c>
      <c r="B34" s="529" t="s">
        <v>226</v>
      </c>
      <c r="C34" s="530"/>
      <c r="D34" s="530"/>
      <c r="E34" s="530"/>
      <c r="F34" s="530"/>
      <c r="G34" s="530"/>
      <c r="H34" s="530"/>
      <c r="I34" s="530"/>
      <c r="J34" s="118"/>
      <c r="K34" s="119"/>
      <c r="L34" s="117" t="s">
        <v>33</v>
      </c>
      <c r="M34" s="531"/>
      <c r="N34" s="488"/>
      <c r="O34" s="488"/>
      <c r="P34" s="488"/>
      <c r="Q34" s="488"/>
      <c r="R34" s="488"/>
      <c r="S34" s="488"/>
      <c r="T34" s="488"/>
      <c r="U34" s="488"/>
      <c r="V34" s="488"/>
      <c r="W34" s="488"/>
      <c r="X34" s="45"/>
      <c r="Y34" s="117" t="s">
        <v>33</v>
      </c>
      <c r="Z34" s="529" t="s">
        <v>227</v>
      </c>
      <c r="AA34" s="530"/>
      <c r="AB34" s="530"/>
      <c r="AC34" s="530"/>
      <c r="AD34" s="530"/>
      <c r="AE34" s="530"/>
      <c r="AF34" s="530"/>
      <c r="AG34" s="530"/>
    </row>
    <row r="35" spans="1:33" s="43" customFormat="1" x14ac:dyDescent="0.2">
      <c r="D35" s="46"/>
    </row>
  </sheetData>
  <mergeCells count="114">
    <mergeCell ref="A7:B7"/>
    <mergeCell ref="C7:F7"/>
    <mergeCell ref="G7:AG7"/>
    <mergeCell ref="A8:F8"/>
    <mergeCell ref="G8:AC8"/>
    <mergeCell ref="AD8:AD11"/>
    <mergeCell ref="AE8:AG10"/>
    <mergeCell ref="A9:A11"/>
    <mergeCell ref="B9:B11"/>
    <mergeCell ref="C9:C11"/>
    <mergeCell ref="V10:Y10"/>
    <mergeCell ref="Z10:Z11"/>
    <mergeCell ref="AA10:AC10"/>
    <mergeCell ref="AH11:AI11"/>
    <mergeCell ref="A12:A18"/>
    <mergeCell ref="B12:B18"/>
    <mergeCell ref="C12:C18"/>
    <mergeCell ref="D12:D18"/>
    <mergeCell ref="E12:E18"/>
    <mergeCell ref="F12:F18"/>
    <mergeCell ref="D9:D11"/>
    <mergeCell ref="E9:E11"/>
    <mergeCell ref="F9:F11"/>
    <mergeCell ref="G9:L9"/>
    <mergeCell ref="M9:M11"/>
    <mergeCell ref="N9:AC9"/>
    <mergeCell ref="G10:L10"/>
    <mergeCell ref="N10:N11"/>
    <mergeCell ref="O10:O11"/>
    <mergeCell ref="S10:S11"/>
    <mergeCell ref="R12:R18"/>
    <mergeCell ref="S12:S18"/>
    <mergeCell ref="T12:T18"/>
    <mergeCell ref="U12:U18"/>
    <mergeCell ref="G12:G18"/>
    <mergeCell ref="H12:H18"/>
    <mergeCell ref="I12:I18"/>
    <mergeCell ref="J12:J18"/>
    <mergeCell ref="K12:K18"/>
    <mergeCell ref="L12:L13"/>
    <mergeCell ref="AH12:AI18"/>
    <mergeCell ref="L14:L18"/>
    <mergeCell ref="Y14:Y18"/>
    <mergeCell ref="A19:A25"/>
    <mergeCell ref="B19:B25"/>
    <mergeCell ref="C19:C25"/>
    <mergeCell ref="D19:D25"/>
    <mergeCell ref="E19:E25"/>
    <mergeCell ref="F19:F25"/>
    <mergeCell ref="G19:G25"/>
    <mergeCell ref="AB12:AB18"/>
    <mergeCell ref="AC12:AC18"/>
    <mergeCell ref="AD12:AD18"/>
    <mergeCell ref="AE12:AE18"/>
    <mergeCell ref="AF12:AF18"/>
    <mergeCell ref="AG12:AG18"/>
    <mergeCell ref="V12:V18"/>
    <mergeCell ref="W12:W18"/>
    <mergeCell ref="X12:X18"/>
    <mergeCell ref="Y12:Y13"/>
    <mergeCell ref="Z12:Z18"/>
    <mergeCell ref="AA12:AA18"/>
    <mergeCell ref="M12:M18"/>
    <mergeCell ref="Q12:Q18"/>
    <mergeCell ref="Q19:Q25"/>
    <mergeCell ref="R19:R25"/>
    <mergeCell ref="S19:S25"/>
    <mergeCell ref="T19:T25"/>
    <mergeCell ref="U19:U25"/>
    <mergeCell ref="V19:V25"/>
    <mergeCell ref="H19:H25"/>
    <mergeCell ref="I19:I25"/>
    <mergeCell ref="J19:J25"/>
    <mergeCell ref="K19:K25"/>
    <mergeCell ref="L19:L20"/>
    <mergeCell ref="M19:M25"/>
    <mergeCell ref="L21:L25"/>
    <mergeCell ref="AC19:AC25"/>
    <mergeCell ref="AD19:AD25"/>
    <mergeCell ref="AE19:AE25"/>
    <mergeCell ref="AF19:AF25"/>
    <mergeCell ref="AG19:AG25"/>
    <mergeCell ref="AH19:AI25"/>
    <mergeCell ref="W19:W25"/>
    <mergeCell ref="X19:X25"/>
    <mergeCell ref="Y19:Y20"/>
    <mergeCell ref="Z19:Z25"/>
    <mergeCell ref="AA19:AA25"/>
    <mergeCell ref="AB19:AB25"/>
    <mergeCell ref="Y21:Y25"/>
    <mergeCell ref="A29:B29"/>
    <mergeCell ref="C29:AA29"/>
    <mergeCell ref="AB29:AD29"/>
    <mergeCell ref="AE29:AG29"/>
    <mergeCell ref="A30:B30"/>
    <mergeCell ref="C30:AA30"/>
    <mergeCell ref="AB30:AD30"/>
    <mergeCell ref="AE30:AG30"/>
    <mergeCell ref="A26:AG26"/>
    <mergeCell ref="A27:AG27"/>
    <mergeCell ref="A28:B28"/>
    <mergeCell ref="C28:AA28"/>
    <mergeCell ref="AB28:AD28"/>
    <mergeCell ref="AE28:AG28"/>
    <mergeCell ref="B34:I34"/>
    <mergeCell ref="M34:W34"/>
    <mergeCell ref="Z34:AG34"/>
    <mergeCell ref="A31:AG31"/>
    <mergeCell ref="A32:I32"/>
    <mergeCell ref="L32:W32"/>
    <mergeCell ref="Y32:AG32"/>
    <mergeCell ref="B33:I33"/>
    <mergeCell ref="M33:W33"/>
    <mergeCell ref="Z33:AG33"/>
  </mergeCells>
  <conditionalFormatting sqref="L12:L18">
    <cfRule type="expression" dxfId="443" priority="21">
      <formula>$L$14="BAJA"</formula>
    </cfRule>
    <cfRule type="expression" dxfId="442" priority="22">
      <formula>$L$14="MODERADA"</formula>
    </cfRule>
    <cfRule type="expression" dxfId="441" priority="23">
      <formula>$L$14="ALTA"</formula>
    </cfRule>
    <cfRule type="expression" dxfId="440" priority="24">
      <formula>$L$14="EXTREMA"</formula>
    </cfRule>
  </conditionalFormatting>
  <conditionalFormatting sqref="Y12:Y18">
    <cfRule type="expression" dxfId="439" priority="17">
      <formula>$Y$14="MODERADA"</formula>
    </cfRule>
    <cfRule type="expression" dxfId="438" priority="18">
      <formula>$Y$14="EXTREMA"</formula>
    </cfRule>
    <cfRule type="expression" dxfId="437" priority="19">
      <formula>$Y$14="ALTA"</formula>
    </cfRule>
    <cfRule type="expression" dxfId="436" priority="20">
      <formula>$Y$14="BAJA"</formula>
    </cfRule>
  </conditionalFormatting>
  <conditionalFormatting sqref="L19:L20">
    <cfRule type="expression" dxfId="435" priority="13">
      <formula>$L$21="BAJA"</formula>
    </cfRule>
    <cfRule type="expression" dxfId="434" priority="14">
      <formula>$L$21="MODERADA"</formula>
    </cfRule>
    <cfRule type="expression" dxfId="433" priority="15">
      <formula>$L$21="ALTA"</formula>
    </cfRule>
    <cfRule type="expression" dxfId="432" priority="16">
      <formula>$L$21="EXTREMA"</formula>
    </cfRule>
  </conditionalFormatting>
  <conditionalFormatting sqref="L21:L25">
    <cfRule type="expression" dxfId="431" priority="9">
      <formula>$L$21="BAJA"</formula>
    </cfRule>
    <cfRule type="expression" dxfId="430" priority="10">
      <formula>$L$21="MODERADA"</formula>
    </cfRule>
    <cfRule type="expression" dxfId="429" priority="11">
      <formula>$L$21="ALTA"</formula>
    </cfRule>
    <cfRule type="expression" dxfId="428" priority="12">
      <formula>$L$21="EXTREMA"</formula>
    </cfRule>
  </conditionalFormatting>
  <conditionalFormatting sqref="Y21:Y25">
    <cfRule type="expression" dxfId="427" priority="5">
      <formula>$L$14="BAJA"</formula>
    </cfRule>
    <cfRule type="expression" dxfId="426" priority="6">
      <formula>$L$14="MODERADA"</formula>
    </cfRule>
    <cfRule type="expression" dxfId="425" priority="7">
      <formula>$L$14="ALTA"</formula>
    </cfRule>
    <cfRule type="expression" dxfId="424" priority="8">
      <formula>$L$14="EXTREMA"</formula>
    </cfRule>
  </conditionalFormatting>
  <conditionalFormatting sqref="Y19:Y20">
    <cfRule type="expression" dxfId="423" priority="1">
      <formula>$L$14="BAJA"</formula>
    </cfRule>
    <cfRule type="expression" dxfId="422" priority="2">
      <formula>$L$14="MODERADA"</formula>
    </cfRule>
    <cfRule type="expression" dxfId="421" priority="3">
      <formula>$L$14="ALTA"</formula>
    </cfRule>
    <cfRule type="expression" dxfId="420" priority="4">
      <formula>$L$14="EXTREMA"</formula>
    </cfRule>
  </conditionalFormatting>
  <dataValidations count="6">
    <dataValidation type="list" allowBlank="1" showInputMessage="1" showErrorMessage="1" sqref="O19:O25">
      <formula1>#REF!</formula1>
    </dataValidation>
    <dataValidation type="list" allowBlank="1" showInputMessage="1" showErrorMessage="1" sqref="G12:G25">
      <formula1>$AM$2:$AM$6</formula1>
    </dataValidation>
    <dataValidation type="list" allowBlank="1" showInputMessage="1" showErrorMessage="1" sqref="O12:O18">
      <formula1>$AJ$2:$AJ$3</formula1>
    </dataValidation>
    <dataValidation type="list" allowBlank="1" showInputMessage="1" showErrorMessage="1" sqref="S12:S25">
      <formula1>$AL$1:$AM$1</formula1>
    </dataValidation>
    <dataValidation type="list" allowBlank="1" showInputMessage="1" showErrorMessage="1" sqref="I12:I25">
      <formula1>$AL$2:$AL$6</formula1>
    </dataValidation>
    <dataValidation type="list" allowBlank="1" showInputMessage="1" showErrorMessage="1" sqref="D12:D25">
      <formula1>$AK$2:$AK$7</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6"/>
  <sheetViews>
    <sheetView workbookViewId="0">
      <selection activeCell="C12" sqref="C12:C18"/>
    </sheetView>
  </sheetViews>
  <sheetFormatPr baseColWidth="10" defaultRowHeight="12.75" x14ac:dyDescent="0.2"/>
  <cols>
    <col min="1" max="1" width="19.140625" style="40" customWidth="1"/>
    <col min="2" max="2" width="22.5703125" style="40" customWidth="1"/>
    <col min="3" max="3" width="24" style="40" customWidth="1"/>
    <col min="4" max="4" width="19.140625" style="46" customWidth="1"/>
    <col min="5" max="5" width="18.85546875" style="40" customWidth="1"/>
    <col min="6" max="6" width="21.5703125" style="40" customWidth="1"/>
    <col min="7" max="7" width="17.5703125" style="40" customWidth="1"/>
    <col min="8" max="8" width="2" style="40" hidden="1" customWidth="1"/>
    <col min="9" max="9" width="13.5703125" style="40" customWidth="1"/>
    <col min="10" max="10" width="11.42578125" style="40" hidden="1" customWidth="1"/>
    <col min="11" max="11" width="10.42578125" style="40" hidden="1" customWidth="1"/>
    <col min="12" max="12" width="18.85546875" style="40" customWidth="1"/>
    <col min="13" max="13" width="25.7109375" style="40" customWidth="1"/>
    <col min="14" max="14" width="42.28515625" style="40" customWidth="1"/>
    <col min="15" max="15" width="9.5703125" style="40" customWidth="1"/>
    <col min="16" max="18" width="11.42578125" style="40" hidden="1" customWidth="1"/>
    <col min="19" max="19" width="10.140625" style="40" customWidth="1"/>
    <col min="20" max="21" width="11.42578125" style="40" hidden="1" customWidth="1"/>
    <col min="22" max="22" width="14.140625" style="40" customWidth="1"/>
    <col min="23" max="23" width="12.28515625" style="40" customWidth="1"/>
    <col min="24" max="24" width="2.28515625" style="40" hidden="1" customWidth="1"/>
    <col min="25" max="25" width="11.5703125" style="40" customWidth="1"/>
    <col min="26" max="26" width="24.7109375" style="40" customWidth="1"/>
    <col min="27" max="27" width="13.85546875" style="40" customWidth="1"/>
    <col min="28" max="28" width="29.85546875" style="40" customWidth="1"/>
    <col min="29" max="29" width="26.7109375" style="40" customWidth="1"/>
    <col min="30" max="30" width="16.28515625" style="40" customWidth="1"/>
    <col min="31" max="31" width="20.140625" style="40" customWidth="1"/>
    <col min="32" max="32" width="19.140625" style="40" customWidth="1"/>
    <col min="33" max="33" width="18.42578125" style="40" customWidth="1"/>
    <col min="34" max="16384" width="11.42578125" style="40"/>
  </cols>
  <sheetData>
    <row r="1" spans="1:39" x14ac:dyDescent="0.2">
      <c r="A1" s="96"/>
      <c r="B1" s="96"/>
      <c r="C1" s="96"/>
      <c r="D1" s="97"/>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K1" s="40" t="s">
        <v>61</v>
      </c>
      <c r="AL1" s="40" t="s">
        <v>9</v>
      </c>
      <c r="AM1" s="40" t="s">
        <v>8</v>
      </c>
    </row>
    <row r="2" spans="1:39" x14ac:dyDescent="0.2">
      <c r="A2" s="96"/>
      <c r="B2" s="96"/>
      <c r="C2" s="96"/>
      <c r="D2" s="97"/>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J2" s="40" t="s">
        <v>190</v>
      </c>
      <c r="AK2" s="40" t="s">
        <v>63</v>
      </c>
      <c r="AL2" s="40" t="s">
        <v>62</v>
      </c>
      <c r="AM2" s="40" t="s">
        <v>13</v>
      </c>
    </row>
    <row r="3" spans="1:39" x14ac:dyDescent="0.2">
      <c r="A3" s="96"/>
      <c r="B3" s="96"/>
      <c r="C3" s="96"/>
      <c r="D3" s="97"/>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J3" s="40" t="s">
        <v>12</v>
      </c>
      <c r="AK3" s="40" t="s">
        <v>65</v>
      </c>
      <c r="AL3" s="40" t="s">
        <v>64</v>
      </c>
      <c r="AM3" s="40" t="s">
        <v>14</v>
      </c>
    </row>
    <row r="4" spans="1:39" x14ac:dyDescent="0.2">
      <c r="A4" s="96"/>
      <c r="B4" s="96"/>
      <c r="C4" s="96"/>
      <c r="D4" s="97"/>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K4" s="40" t="s">
        <v>67</v>
      </c>
      <c r="AL4" s="40" t="s">
        <v>66</v>
      </c>
      <c r="AM4" s="40" t="s">
        <v>15</v>
      </c>
    </row>
    <row r="5" spans="1:39" x14ac:dyDescent="0.2">
      <c r="A5" s="96"/>
      <c r="B5" s="96"/>
      <c r="C5" s="96"/>
      <c r="D5" s="97"/>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K5" s="40" t="s">
        <v>191</v>
      </c>
      <c r="AL5" s="40" t="s">
        <v>68</v>
      </c>
      <c r="AM5" s="40" t="s">
        <v>16</v>
      </c>
    </row>
    <row r="6" spans="1:39" ht="29.25" customHeight="1" x14ac:dyDescent="0.2">
      <c r="A6" s="96"/>
      <c r="B6" s="96"/>
      <c r="C6" s="96"/>
      <c r="D6" s="97"/>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c r="AG6" s="96"/>
      <c r="AK6" s="40" t="s">
        <v>192</v>
      </c>
      <c r="AL6" s="40" t="s">
        <v>69</v>
      </c>
      <c r="AM6" s="40" t="s">
        <v>17</v>
      </c>
    </row>
    <row r="7" spans="1:39" ht="24.75" customHeight="1" x14ac:dyDescent="0.2">
      <c r="A7" s="638" t="s">
        <v>72</v>
      </c>
      <c r="B7" s="638"/>
      <c r="C7" s="525">
        <v>43487</v>
      </c>
      <c r="D7" s="526"/>
      <c r="E7" s="526"/>
      <c r="F7" s="526"/>
      <c r="G7" s="639"/>
      <c r="H7" s="639"/>
      <c r="I7" s="639"/>
      <c r="J7" s="639"/>
      <c r="K7" s="639"/>
      <c r="L7" s="639"/>
      <c r="M7" s="639"/>
      <c r="N7" s="639"/>
      <c r="O7" s="639"/>
      <c r="P7" s="639"/>
      <c r="Q7" s="639"/>
      <c r="R7" s="639"/>
      <c r="S7" s="639"/>
      <c r="T7" s="639"/>
      <c r="U7" s="639"/>
      <c r="V7" s="639"/>
      <c r="W7" s="639"/>
      <c r="X7" s="639"/>
      <c r="Y7" s="639"/>
      <c r="Z7" s="639"/>
      <c r="AA7" s="639"/>
      <c r="AB7" s="639"/>
      <c r="AC7" s="639"/>
      <c r="AD7" s="639"/>
      <c r="AE7" s="639"/>
      <c r="AF7" s="639"/>
      <c r="AG7" s="639"/>
      <c r="AK7" s="40" t="s">
        <v>70</v>
      </c>
    </row>
    <row r="8" spans="1:39" ht="15.75" x14ac:dyDescent="0.25">
      <c r="A8" s="628" t="s">
        <v>52</v>
      </c>
      <c r="B8" s="628"/>
      <c r="C8" s="628"/>
      <c r="D8" s="628"/>
      <c r="E8" s="628"/>
      <c r="F8" s="628"/>
      <c r="G8" s="640" t="s">
        <v>21</v>
      </c>
      <c r="H8" s="641"/>
      <c r="I8" s="641"/>
      <c r="J8" s="641"/>
      <c r="K8" s="641"/>
      <c r="L8" s="641"/>
      <c r="M8" s="641"/>
      <c r="N8" s="641"/>
      <c r="O8" s="641"/>
      <c r="P8" s="641"/>
      <c r="Q8" s="641"/>
      <c r="R8" s="641"/>
      <c r="S8" s="641"/>
      <c r="T8" s="641"/>
      <c r="U8" s="641"/>
      <c r="V8" s="641"/>
      <c r="W8" s="641"/>
      <c r="X8" s="641"/>
      <c r="Y8" s="641"/>
      <c r="Z8" s="641"/>
      <c r="AA8" s="641"/>
      <c r="AB8" s="641"/>
      <c r="AC8" s="642"/>
      <c r="AD8" s="467" t="s">
        <v>27</v>
      </c>
      <c r="AE8" s="644" t="s">
        <v>38</v>
      </c>
      <c r="AF8" s="645"/>
      <c r="AG8" s="646"/>
    </row>
    <row r="9" spans="1:39" s="47" customFormat="1" ht="14.25" customHeight="1" x14ac:dyDescent="0.2">
      <c r="A9" s="462" t="s">
        <v>58</v>
      </c>
      <c r="B9" s="463" t="s">
        <v>60</v>
      </c>
      <c r="C9" s="462" t="s">
        <v>40</v>
      </c>
      <c r="D9" s="462" t="s">
        <v>61</v>
      </c>
      <c r="E9" s="462" t="s">
        <v>41</v>
      </c>
      <c r="F9" s="466" t="s">
        <v>42</v>
      </c>
      <c r="G9" s="628" t="s">
        <v>74</v>
      </c>
      <c r="H9" s="628"/>
      <c r="I9" s="628"/>
      <c r="J9" s="628"/>
      <c r="K9" s="628"/>
      <c r="L9" s="628"/>
      <c r="M9" s="629" t="s">
        <v>25</v>
      </c>
      <c r="N9" s="628" t="s">
        <v>24</v>
      </c>
      <c r="O9" s="628"/>
      <c r="P9" s="628"/>
      <c r="Q9" s="628"/>
      <c r="R9" s="628"/>
      <c r="S9" s="628"/>
      <c r="T9" s="628"/>
      <c r="U9" s="628"/>
      <c r="V9" s="628"/>
      <c r="W9" s="628"/>
      <c r="X9" s="628"/>
      <c r="Y9" s="628"/>
      <c r="Z9" s="628"/>
      <c r="AA9" s="628"/>
      <c r="AB9" s="628"/>
      <c r="AC9" s="628"/>
      <c r="AD9" s="643"/>
      <c r="AE9" s="621"/>
      <c r="AF9" s="647"/>
      <c r="AG9" s="648"/>
    </row>
    <row r="10" spans="1:39" s="47" customFormat="1" ht="20.25" customHeight="1" x14ac:dyDescent="0.2">
      <c r="A10" s="462"/>
      <c r="B10" s="464"/>
      <c r="C10" s="462"/>
      <c r="D10" s="462"/>
      <c r="E10" s="462"/>
      <c r="F10" s="466"/>
      <c r="G10" s="632" t="s">
        <v>43</v>
      </c>
      <c r="H10" s="632"/>
      <c r="I10" s="632"/>
      <c r="J10" s="632"/>
      <c r="K10" s="632"/>
      <c r="L10" s="632"/>
      <c r="M10" s="630"/>
      <c r="N10" s="633" t="s">
        <v>54</v>
      </c>
      <c r="O10" s="635" t="s">
        <v>23</v>
      </c>
      <c r="P10" s="98"/>
      <c r="Q10" s="48"/>
      <c r="R10" s="48"/>
      <c r="S10" s="636" t="s">
        <v>45</v>
      </c>
      <c r="T10" s="48"/>
      <c r="U10" s="48"/>
      <c r="V10" s="617" t="s">
        <v>44</v>
      </c>
      <c r="W10" s="618"/>
      <c r="X10" s="618"/>
      <c r="Y10" s="619"/>
      <c r="Z10" s="463" t="s">
        <v>59</v>
      </c>
      <c r="AA10" s="620" t="s">
        <v>49</v>
      </c>
      <c r="AB10" s="620"/>
      <c r="AC10" s="620"/>
      <c r="AD10" s="643"/>
      <c r="AE10" s="617"/>
      <c r="AF10" s="618"/>
      <c r="AG10" s="619"/>
    </row>
    <row r="11" spans="1:39" s="47" customFormat="1" ht="47.25" customHeight="1" x14ac:dyDescent="0.2">
      <c r="A11" s="463"/>
      <c r="B11" s="465"/>
      <c r="C11" s="463"/>
      <c r="D11" s="463"/>
      <c r="E11" s="463"/>
      <c r="F11" s="467"/>
      <c r="G11" s="99" t="s">
        <v>8</v>
      </c>
      <c r="H11" s="100"/>
      <c r="I11" s="99" t="s">
        <v>9</v>
      </c>
      <c r="J11" s="101"/>
      <c r="K11" s="101"/>
      <c r="L11" s="102" t="s">
        <v>10</v>
      </c>
      <c r="M11" s="631"/>
      <c r="N11" s="634"/>
      <c r="O11" s="466"/>
      <c r="P11" s="49"/>
      <c r="Q11" s="49"/>
      <c r="R11" s="49"/>
      <c r="S11" s="637"/>
      <c r="T11" s="49"/>
      <c r="U11" s="49"/>
      <c r="V11" s="103" t="s">
        <v>8</v>
      </c>
      <c r="W11" s="104" t="s">
        <v>9</v>
      </c>
      <c r="X11" s="49"/>
      <c r="Y11" s="103" t="s">
        <v>10</v>
      </c>
      <c r="Z11" s="465"/>
      <c r="AA11" s="79" t="s">
        <v>46</v>
      </c>
      <c r="AB11" s="74" t="s">
        <v>47</v>
      </c>
      <c r="AC11" s="74" t="s">
        <v>48</v>
      </c>
      <c r="AD11" s="635"/>
      <c r="AE11" s="105" t="s">
        <v>47</v>
      </c>
      <c r="AF11" s="105" t="s">
        <v>50</v>
      </c>
      <c r="AG11" s="105" t="s">
        <v>51</v>
      </c>
    </row>
    <row r="12" spans="1:39" ht="62.25" customHeight="1" x14ac:dyDescent="0.2">
      <c r="A12" s="742" t="s">
        <v>228</v>
      </c>
      <c r="B12" s="592" t="s">
        <v>229</v>
      </c>
      <c r="C12" s="769" t="s">
        <v>230</v>
      </c>
      <c r="D12" s="756" t="s">
        <v>67</v>
      </c>
      <c r="E12" s="732" t="s">
        <v>231</v>
      </c>
      <c r="F12" s="732" t="s">
        <v>232</v>
      </c>
      <c r="G12" s="601" t="s">
        <v>13</v>
      </c>
      <c r="H12" s="579" t="str">
        <f>IF(G12="(1) RARA VEZ","1", IF(G12="(2) IMPROBABLE","2",IF(G12="(3) POSIBLE","3",IF(G12="(4) PROBABLE","4",IF(G12="(5) CASI SEGURO","5","")))))</f>
        <v>1</v>
      </c>
      <c r="I12" s="582" t="s">
        <v>66</v>
      </c>
      <c r="J12" s="559" t="str">
        <f>IF(I12="(1) INSIGNIFICANTE","1",IF(I12="(2) MENOR","2",IF(I12="(3) MODERADO","3",IF(I12="(4) MAYOR","4",IF(I12="(5) CATASTRÓFICO","5","")))))</f>
        <v>3</v>
      </c>
      <c r="K12" s="569">
        <f>H12*J12</f>
        <v>3</v>
      </c>
      <c r="L12" s="584">
        <f>+K12</f>
        <v>3</v>
      </c>
      <c r="M12" s="739" t="s">
        <v>233</v>
      </c>
      <c r="N12" s="120" t="s">
        <v>6</v>
      </c>
      <c r="O12" s="121" t="s">
        <v>12</v>
      </c>
      <c r="P12" s="107" t="str">
        <f>IF(O12="SÍ",15,"0")</f>
        <v>0</v>
      </c>
      <c r="Q12" s="568">
        <f>SUM(P12:P18)</f>
        <v>25</v>
      </c>
      <c r="R12" s="570">
        <f>IF(AND(Q12&gt;=0,Q12&lt;=50),0,IF(AND(Q12&gt;50,Q12&lt;=75),1,IF(AND(Q12&gt;75,Q12&lt;=100),2,"REVISAR")))</f>
        <v>0</v>
      </c>
      <c r="S12" s="572" t="s">
        <v>9</v>
      </c>
      <c r="T12" s="570">
        <f>IF(S12="PROBABILIDAD",H12-R12,J12-R12)</f>
        <v>3</v>
      </c>
      <c r="U12" s="574">
        <f>IF($T12&lt;=0,1,$T12)</f>
        <v>3</v>
      </c>
      <c r="V12" s="576" t="str">
        <f>IF(AND($S12="PROBABILIDAD",$U12=1),$AM$2,IF(AND(S12="PROBABILIDAD",$U12=2),$AM$3,IF(AND($S12="PROBABILIDAD",$U12=3),$AM$4,IF(AND($S12="PROBABILIDAD",$U12=4),$AM$5,IF(AND($S12="PROBABILIDAD",$U12=5),$AM$6,$G12)))))</f>
        <v>(1) RARA VEZ</v>
      </c>
      <c r="W12" s="556" t="str">
        <f>IF(AND($S12="IMPACTO",$U12=1),$AL$2,IF(AND(S12="IMPACTO",$U12=2),$AL$3,IF(AND($S12="IMPACTO",$U12=3),$AL$4,IF(AND($S12="IMPACTO",$U12=4),$AL$5,IF(AND($S12="IMPACTO",$U12=5),$AL$6,I12)))))</f>
        <v>(3) MODERADO</v>
      </c>
      <c r="X12" s="559">
        <f>IF(S12="PROBABILIDAD",U12*J12,U12*H12)</f>
        <v>3</v>
      </c>
      <c r="Y12" s="606">
        <f>$X12</f>
        <v>3</v>
      </c>
      <c r="Z12" s="653" t="s">
        <v>234</v>
      </c>
      <c r="AA12" s="565">
        <v>2019</v>
      </c>
      <c r="AB12" s="765" t="s">
        <v>235</v>
      </c>
      <c r="AC12" s="653" t="s">
        <v>236</v>
      </c>
      <c r="AD12" s="681">
        <v>43558</v>
      </c>
      <c r="AE12" s="760" t="s">
        <v>237</v>
      </c>
      <c r="AF12" s="653" t="s">
        <v>238</v>
      </c>
      <c r="AG12" s="682" t="s">
        <v>239</v>
      </c>
    </row>
    <row r="13" spans="1:39" ht="73.5" customHeight="1" x14ac:dyDescent="0.2">
      <c r="A13" s="742"/>
      <c r="B13" s="744"/>
      <c r="C13" s="770"/>
      <c r="D13" s="757"/>
      <c r="E13" s="732"/>
      <c r="F13" s="733"/>
      <c r="G13" s="601"/>
      <c r="H13" s="580"/>
      <c r="I13" s="582"/>
      <c r="J13" s="559"/>
      <c r="K13" s="569"/>
      <c r="L13" s="584"/>
      <c r="M13" s="767"/>
      <c r="N13" s="122" t="s">
        <v>7</v>
      </c>
      <c r="O13" s="121" t="s">
        <v>11</v>
      </c>
      <c r="P13" s="109">
        <f>IF(O13="SÍ",5,"0")</f>
        <v>5</v>
      </c>
      <c r="Q13" s="569"/>
      <c r="R13" s="571"/>
      <c r="S13" s="573"/>
      <c r="T13" s="571"/>
      <c r="U13" s="575"/>
      <c r="V13" s="577"/>
      <c r="W13" s="557"/>
      <c r="X13" s="559"/>
      <c r="Y13" s="607"/>
      <c r="Z13" s="654"/>
      <c r="AA13" s="566"/>
      <c r="AB13" s="766"/>
      <c r="AC13" s="654"/>
      <c r="AD13" s="671"/>
      <c r="AE13" s="761"/>
      <c r="AF13" s="654"/>
      <c r="AG13" s="683"/>
    </row>
    <row r="14" spans="1:39" ht="105" customHeight="1" x14ac:dyDescent="0.2">
      <c r="A14" s="742"/>
      <c r="B14" s="744"/>
      <c r="C14" s="770"/>
      <c r="D14" s="757"/>
      <c r="E14" s="732"/>
      <c r="F14" s="733"/>
      <c r="G14" s="601"/>
      <c r="H14" s="580"/>
      <c r="I14" s="582"/>
      <c r="J14" s="559"/>
      <c r="K14" s="569"/>
      <c r="L14" s="588" t="str">
        <f>IF(AND(G12="(1) RARA VEZ",I12="(1) INSIGNIFICANTE"),"BAJA",IF(AND(G12="(1) RARA VEZ",I12="(2) MENOR"),"BAJA",IF(AND(G12="(2) IMPROBABLE",I12="(1) INSIGNIFICANTE"),"BAJA",IF(AND(G12="(3) POSIBLE",I12="(1) INSIGNIFICANTE"),"BAJA",IF(AND(G12="(4) PROBABLE",I12="(1) INSIGNIFICANTE"),"MODERADA",IF(AND(G12="(5) CASI SEGURO",I12="(1) INSIGNIFICANTE"),"ALTA",IF(AND(G12="(2) IMPROBABLE",I12="(2) MENOR"),"BAJA",IF(AND(G12="(3) POSIBLE",I12="(2) MENOR"),"MODERADA",IF(AND(G12="(4) PROBABLE",I12="(2) MENOR"),"ALTA",IF(AND(G12="(5) CASI SEGURO",I12="(2) MENOR"),"ALTA",IF(AND(G12="(1) RARA VEZ",I12="(3) MODERADO"),"MODERADA",IF(AND(G12="(2) IMPROBABLE",I12="(3) MODERADO"),"MODERADA",IF(AND(G12="(3) POSIBLE",I12="(3) MODERADO"),"ALTA",IF(AND(G12="(4) PROBABLE",I12="(3) MODERADO"),"ALTA",IF(AND(G12="(5) CASI SEGURO",I12="(3) MODERADO"),"EXTREMA",IF(AND(G12="(1) RARA VEZ",I12="(4) MAYOR"),"ALTA",IF(AND(G12="(2) IMPROBABLE",I12="(4) MAYOR"),"ALTA",IF(AND(G12="(3) POSIBLE",I12="(4) MAYOR"),"EXTREMA",IF(AND(G12="(4) PROBABLE",I12="(4) MAYOR"),"EXTREMA",IF(AND(G12="(5) CASI SEGURO",I12="(4) MAYOR"),"EXTREMA",IF(AND(G12="(1) RARA VEZ",I12="(5) CATASTRÓFICO"),"ALTA",IF(AND(G12="(2) IMPROBABLE",I12="(5) CATASTRÓFICO"),"EXTREMA",IF(AND(G12="(3) POSIBLE",I12="(5) CATASTRÓFICO"),"EXTREMA",IF(AND(G12="(4) PROBABLE",I12="(5) CATASTRÓFICO"),"EXTREMA",IF(AND(G12="(5) CASI SEGURO",I12="(5) CATASTRÓFICO"),"EXTREMA")))))))))))))))))))))))))</f>
        <v>MODERADA</v>
      </c>
      <c r="M14" s="767"/>
      <c r="N14" s="123" t="s">
        <v>3</v>
      </c>
      <c r="O14" s="121" t="s">
        <v>12</v>
      </c>
      <c r="P14" s="109" t="str">
        <f>IF(O14="SÍ",15,"0")</f>
        <v>0</v>
      </c>
      <c r="Q14" s="569"/>
      <c r="R14" s="571"/>
      <c r="S14" s="573"/>
      <c r="T14" s="571"/>
      <c r="U14" s="575"/>
      <c r="V14" s="577"/>
      <c r="W14" s="557"/>
      <c r="X14" s="559"/>
      <c r="Y14" s="762" t="str">
        <f>IF(AND(V12="(1) RARA VEZ",W12="(1) INSIGNIFICANTE"),"BAJA",IF(AND(V12="(1) RARA VEZ",W12="(2) MENOR"),"BAJA",IF(AND(V12="(2) IMPROBABLE",W12="(1) INSIGNIFICANTE"),"BAJA",IF(AND(V12="(3) POSIBLE",W12="(1) INSIGNIFICANTE"),"BAJA",IF(AND(V12="(4) PROBABLE",W12="(1) INSIGNIFICANTE"),"MODERADO",IF(AND(V12="(5) CASI SEGURO",W12="(1) INSIGNIFICANTE"),"ALTA",IF(AND(V12="(2) IMPROBABLE",W12="(2) MENOR"),"BAJA",IF(AND(V12="(3) POSIBLE",W12="(2) MENOR"),"MODERADA",IF(AND(V12="(4) PROBABLE",W12="(2) MENOR"),"ALTA",IF(AND(V12="(5) CASI SEGURO",W12="(2) MENOR"),"ALTA",IF(AND(V12="(1) RARA VEZ",W12="(3) MODERADO"),"MODERADA",IF(AND(V12="(2) IMPROBABLE",W12="(3) MODERADO"),"MODERADA",IF(AND(V12="(3) POSIBLE",W12="(3) MODERADO"),"ALTA",IF(AND(V12="(4) PROBABLE",W12="(3) MODERADO"),"ALTA",IF(AND(V12="(5) CASI SEGURO",W12="(3) MODERADO"),"EXTREMA",IF(AND(V12="(1) RARA VEZ",W12="(4) MAYOR"),"ALTA",IF(AND(V12="(2) IMPROBABLE",W12="(4) MAYOR"),"ALTA",IF(AND(V12="(3) POSIBLE",W12="(4) MAYOR"),"EXTREMA",IF(AND(V12="(4) PROBABLE",W12="(4) MAYOR"),"EXTREMA",IF(AND(V12="(5) CASI SEGURO",W12="(4) MAYOR"),"EXTREMA",IF(AND(V12="(1) RARA VEZ",W12="(5) CATASTRÓFICO"),"ALTA",IF(AND(V12="(2) IMPROBABLE",W12="(5) CATASTRÓFICO"),"EXTREMA",IF(AND(V12="(3) POSIBLE",W12="(5) CATASTRÓFICO"),"EXTREMA",IF(AND(V12="(4) PROBABLE",W12="(5) CATASTRÓFICO"),"EXTREMA",IF(AND(V12="(5) CASI SEGURO",W12="(5) CATASTRÓFICO"),"EXTREMA")))))))))))))))))))))))))</f>
        <v>MODERADA</v>
      </c>
      <c r="Z14" s="654"/>
      <c r="AA14" s="566"/>
      <c r="AB14" s="766"/>
      <c r="AC14" s="654"/>
      <c r="AD14" s="671"/>
      <c r="AE14" s="761"/>
      <c r="AF14" s="654"/>
      <c r="AG14" s="683"/>
    </row>
    <row r="15" spans="1:39" ht="91.5" customHeight="1" x14ac:dyDescent="0.2">
      <c r="A15" s="742"/>
      <c r="B15" s="744"/>
      <c r="C15" s="770"/>
      <c r="D15" s="757"/>
      <c r="E15" s="732"/>
      <c r="F15" s="733"/>
      <c r="G15" s="601"/>
      <c r="H15" s="580"/>
      <c r="I15" s="582"/>
      <c r="J15" s="559"/>
      <c r="K15" s="569"/>
      <c r="L15" s="588"/>
      <c r="M15" s="767"/>
      <c r="N15" s="123" t="s">
        <v>4</v>
      </c>
      <c r="O15" s="121" t="s">
        <v>11</v>
      </c>
      <c r="P15" s="109">
        <f>IF(O15="SÍ",10,"0")</f>
        <v>10</v>
      </c>
      <c r="Q15" s="569"/>
      <c r="R15" s="571"/>
      <c r="S15" s="573"/>
      <c r="T15" s="571"/>
      <c r="U15" s="575"/>
      <c r="V15" s="577"/>
      <c r="W15" s="557"/>
      <c r="X15" s="559"/>
      <c r="Y15" s="763"/>
      <c r="Z15" s="654"/>
      <c r="AA15" s="566"/>
      <c r="AB15" s="766"/>
      <c r="AC15" s="654"/>
      <c r="AD15" s="671"/>
      <c r="AE15" s="761"/>
      <c r="AF15" s="654"/>
      <c r="AG15" s="683"/>
    </row>
    <row r="16" spans="1:39" ht="69" customHeight="1" x14ac:dyDescent="0.2">
      <c r="A16" s="742"/>
      <c r="B16" s="744"/>
      <c r="C16" s="770"/>
      <c r="D16" s="757"/>
      <c r="E16" s="732"/>
      <c r="F16" s="733"/>
      <c r="G16" s="601"/>
      <c r="H16" s="580"/>
      <c r="I16" s="582"/>
      <c r="J16" s="559"/>
      <c r="K16" s="569"/>
      <c r="L16" s="588"/>
      <c r="M16" s="767"/>
      <c r="N16" s="122" t="s">
        <v>36</v>
      </c>
      <c r="O16" s="121" t="s">
        <v>190</v>
      </c>
      <c r="P16" s="109" t="str">
        <f>IF(O16="SÍ",15,"0")</f>
        <v>0</v>
      </c>
      <c r="Q16" s="569"/>
      <c r="R16" s="571"/>
      <c r="S16" s="573"/>
      <c r="T16" s="571"/>
      <c r="U16" s="575"/>
      <c r="V16" s="577"/>
      <c r="W16" s="557"/>
      <c r="X16" s="559"/>
      <c r="Y16" s="763"/>
      <c r="Z16" s="654"/>
      <c r="AA16" s="566"/>
      <c r="AB16" s="766"/>
      <c r="AC16" s="654"/>
      <c r="AD16" s="671"/>
      <c r="AE16" s="761"/>
      <c r="AF16" s="654"/>
      <c r="AG16" s="683"/>
    </row>
    <row r="17" spans="1:33" ht="56.25" x14ac:dyDescent="0.2">
      <c r="A17" s="742"/>
      <c r="B17" s="744"/>
      <c r="C17" s="770"/>
      <c r="D17" s="757"/>
      <c r="E17" s="732"/>
      <c r="F17" s="733"/>
      <c r="G17" s="601"/>
      <c r="H17" s="580"/>
      <c r="I17" s="582"/>
      <c r="J17" s="559"/>
      <c r="K17" s="569"/>
      <c r="L17" s="588"/>
      <c r="M17" s="767"/>
      <c r="N17" s="122" t="s">
        <v>5</v>
      </c>
      <c r="O17" s="121" t="s">
        <v>11</v>
      </c>
      <c r="P17" s="109">
        <f>IF(O17="SÍ",10,"0")</f>
        <v>10</v>
      </c>
      <c r="Q17" s="569"/>
      <c r="R17" s="571"/>
      <c r="S17" s="573"/>
      <c r="T17" s="571"/>
      <c r="U17" s="575"/>
      <c r="V17" s="577"/>
      <c r="W17" s="557"/>
      <c r="X17" s="559"/>
      <c r="Y17" s="763"/>
      <c r="Z17" s="654"/>
      <c r="AA17" s="566"/>
      <c r="AB17" s="766"/>
      <c r="AC17" s="654"/>
      <c r="AD17" s="671"/>
      <c r="AE17" s="761"/>
      <c r="AF17" s="654"/>
      <c r="AG17" s="683"/>
    </row>
    <row r="18" spans="1:33" ht="37.5" x14ac:dyDescent="0.2">
      <c r="A18" s="743"/>
      <c r="B18" s="745"/>
      <c r="C18" s="771"/>
      <c r="D18" s="758"/>
      <c r="E18" s="755"/>
      <c r="F18" s="734"/>
      <c r="G18" s="602"/>
      <c r="H18" s="581"/>
      <c r="I18" s="583"/>
      <c r="J18" s="559"/>
      <c r="K18" s="569"/>
      <c r="L18" s="560"/>
      <c r="M18" s="768"/>
      <c r="N18" s="124" t="s">
        <v>35</v>
      </c>
      <c r="O18" s="121" t="s">
        <v>12</v>
      </c>
      <c r="P18" s="109" t="str">
        <f>IF(O18="SÍ",30,"0")</f>
        <v>0</v>
      </c>
      <c r="Q18" s="569"/>
      <c r="R18" s="571"/>
      <c r="S18" s="573"/>
      <c r="T18" s="571"/>
      <c r="U18" s="575"/>
      <c r="V18" s="578"/>
      <c r="W18" s="558"/>
      <c r="X18" s="559"/>
      <c r="Y18" s="764"/>
      <c r="Z18" s="654"/>
      <c r="AA18" s="566"/>
      <c r="AB18" s="766"/>
      <c r="AC18" s="654"/>
      <c r="AD18" s="671"/>
      <c r="AE18" s="761"/>
      <c r="AF18" s="654"/>
      <c r="AG18" s="684"/>
    </row>
    <row r="19" spans="1:33" ht="56.25" x14ac:dyDescent="0.2">
      <c r="A19" s="591" t="s">
        <v>194</v>
      </c>
      <c r="B19" s="592" t="s">
        <v>240</v>
      </c>
      <c r="C19" s="732" t="s">
        <v>241</v>
      </c>
      <c r="D19" s="756" t="s">
        <v>67</v>
      </c>
      <c r="E19" s="759" t="s">
        <v>242</v>
      </c>
      <c r="F19" s="732" t="s">
        <v>243</v>
      </c>
      <c r="G19" s="602" t="s">
        <v>16</v>
      </c>
      <c r="H19" s="579" t="str">
        <f>IF(G19="(1) RARA VEZ","1", IF(G19="(2) IMPROBABLE","2",IF(G19="(3) POSIBLE","3",IF(G19="(4) PROBABLE","4",IF(G19="(5) CASI SEGURO","5","")))))</f>
        <v>4</v>
      </c>
      <c r="I19" s="582" t="s">
        <v>64</v>
      </c>
      <c r="J19" s="559" t="str">
        <f>IF(I19="(1) INSIGNIFICANTE","1",IF(I19="(2) MENOR","2",IF(I19="(3) MODERADO","3",IF(I19="(4) MAYOR","4",IF(I19="(5) CATASTRÓFICO","5","")))))</f>
        <v>2</v>
      </c>
      <c r="K19" s="569">
        <f>H19*J19</f>
        <v>8</v>
      </c>
      <c r="L19" s="584">
        <f>+K19</f>
        <v>8</v>
      </c>
      <c r="M19" s="750" t="s">
        <v>244</v>
      </c>
      <c r="N19" s="120" t="s">
        <v>6</v>
      </c>
      <c r="O19" s="121" t="s">
        <v>11</v>
      </c>
      <c r="P19" s="107">
        <f>IF(O19="SÍ",15,"0")</f>
        <v>15</v>
      </c>
      <c r="Q19" s="568">
        <f>SUM(P19:P25)</f>
        <v>40</v>
      </c>
      <c r="R19" s="570">
        <f>IF(AND(Q19&gt;=0,Q19&lt;=50),0,IF(AND(Q19&gt;50,Q19&lt;=75),1,IF(AND(Q19&gt;75,Q19&lt;=100),2,"REVISAR")))</f>
        <v>0</v>
      </c>
      <c r="S19" s="572" t="s">
        <v>9</v>
      </c>
      <c r="T19" s="570">
        <f>IF(S19="PROBABILIDAD",H19-R19,J19-R19)</f>
        <v>2</v>
      </c>
      <c r="U19" s="574">
        <f>IF($T19&lt;=0,1,$T19)</f>
        <v>2</v>
      </c>
      <c r="V19" s="576" t="str">
        <f>IF(AND($S19="PROBABILIDAD",$U19=1),$AM$2,IF(AND(S19="PROBABILIDAD",$U19=2),$AM$3,IF(AND($S19="PROBABILIDAD",$U19=3),$AM$4,IF(AND($S19="PROBABILIDAD",$U19=4),$AM$5,IF(AND($S19="PROBABILIDAD",$U19=5),$AM$6,$G19)))))</f>
        <v>(4) PROBABLE</v>
      </c>
      <c r="W19" s="556" t="str">
        <f>IF(AND($S19="IMPACTO",$U19=1),$AL$2,IF(AND(S19="IMPACTO",$U19=2),$AL$3,IF(AND($S19="IMPACTO",$U19=3),$AL$4,IF(AND($S19="IMPACTO",$U19=4),$AL$5,IF(AND($S19="IMPACTO",$U19=5),$AL$6,I19)))))</f>
        <v>(2) MENOR</v>
      </c>
      <c r="X19" s="559">
        <f>IF(S19="PROBABILIDAD",U19*J19,U19*H19)</f>
        <v>8</v>
      </c>
      <c r="Y19" s="606">
        <f>$X19</f>
        <v>8</v>
      </c>
      <c r="Z19" s="680" t="s">
        <v>245</v>
      </c>
      <c r="AA19" s="565">
        <v>2019</v>
      </c>
      <c r="AB19" s="653" t="s">
        <v>246</v>
      </c>
      <c r="AC19" s="653" t="s">
        <v>247</v>
      </c>
      <c r="AD19" s="681">
        <v>43565</v>
      </c>
      <c r="AE19" s="700" t="s">
        <v>248</v>
      </c>
      <c r="AF19" s="507" t="s">
        <v>249</v>
      </c>
      <c r="AG19" s="746" t="s">
        <v>250</v>
      </c>
    </row>
    <row r="20" spans="1:33" ht="56.25" x14ac:dyDescent="0.2">
      <c r="A20" s="591"/>
      <c r="B20" s="744"/>
      <c r="C20" s="732"/>
      <c r="D20" s="757"/>
      <c r="E20" s="759"/>
      <c r="F20" s="732"/>
      <c r="G20" s="753"/>
      <c r="H20" s="580"/>
      <c r="I20" s="582"/>
      <c r="J20" s="559"/>
      <c r="K20" s="569"/>
      <c r="L20" s="584"/>
      <c r="M20" s="751"/>
      <c r="N20" s="122" t="s">
        <v>7</v>
      </c>
      <c r="O20" s="121" t="s">
        <v>11</v>
      </c>
      <c r="P20" s="109">
        <f>IF(O20="SÍ",5,"0")</f>
        <v>5</v>
      </c>
      <c r="Q20" s="569"/>
      <c r="R20" s="571"/>
      <c r="S20" s="573"/>
      <c r="T20" s="571"/>
      <c r="U20" s="575"/>
      <c r="V20" s="577"/>
      <c r="W20" s="557"/>
      <c r="X20" s="559"/>
      <c r="Y20" s="607"/>
      <c r="Z20" s="748"/>
      <c r="AA20" s="566"/>
      <c r="AB20" s="654"/>
      <c r="AC20" s="721"/>
      <c r="AD20" s="671"/>
      <c r="AE20" s="701"/>
      <c r="AF20" s="660"/>
      <c r="AG20" s="747"/>
    </row>
    <row r="21" spans="1:33" ht="20.25" x14ac:dyDescent="0.2">
      <c r="A21" s="591"/>
      <c r="B21" s="744"/>
      <c r="C21" s="732"/>
      <c r="D21" s="757"/>
      <c r="E21" s="759"/>
      <c r="F21" s="732"/>
      <c r="G21" s="753"/>
      <c r="H21" s="580"/>
      <c r="I21" s="582"/>
      <c r="J21" s="559"/>
      <c r="K21" s="569"/>
      <c r="L21" s="588" t="str">
        <f>IF(AND(G19="(1) RARA VEZ",I19="(1) INSIGNIFICANTE"),"BAJA",IF(AND(G19="(1) RARA VEZ",I19="(2) MENOR"),"BAJA",IF(AND(G19="(2) IMPROBABLE",I19="(1) INSIGNIFICANTE"),"BAJA",IF(AND(G19="(3) POSIBLE",I19="(1) INSIGNIFICANTE"),"BAJA",IF(AND(G19="(4) PROBABLE",I19="(1) INSIGNIFICANTE"),"MODERADA",IF(AND(G19="(5) CASI SEGURO",I19="(1) INSIGNIFICANTE"),"ALTA",IF(AND(G19="(2) IMPROBABLE",I19="(2) MENOR"),"BAJA",IF(AND(G19="(3) POSIBLE",I19="(2) MENOR"),"MODERADA",IF(AND(G19="(4) PROBABLE",I19="(2) MENOR"),"ALTA",IF(AND(G19="(5) CASI SEGURO",I19="(2) MENOR"),"ALTA",IF(AND(G19="(1) RARA VEZ",I19="(3) MODERADO"),"MODERADA",IF(AND(G19="(2) IMPROBABLE",I19="(3) MODERADO"),"MODERADA",IF(AND(G19="(3) POSIBLE",I19="(3) MODERADO"),"ALTA",IF(AND(G19="(4) PROBABLE",I19="(3) MODERADO"),"ALTA",IF(AND(G19="(5) CASI SEGURO",I19="(3) MODERADO"),"EXTREMA",IF(AND(G19="(1) RARA VEZ",I19="(4) MAYOR"),"ALTA",IF(AND(G19="(2) IMPROBABLE",I19="(4) MAYOR"),"ALTA",IF(AND(G19="(3) POSIBLE",I19="(4) MAYOR"),"EXTREMA",IF(AND(G19="(4) PROBABLE",I19="(4) MAYOR"),"EXTREMA",IF(AND(G19="(5) CASI SEGURO",I19="(4) MAYOR"),"EXTREMA",IF(AND(G19="(1) RARA VEZ",I19="(5) CATASTRÓFICO"),"ALTA",IF(AND(G19="(2) IMPROBABLE",I19="(5) CATASTRÓFICO"),"EXTREMA",IF(AND(G19="(3) POSIBLE",I19="(5) CATASTRÓFICO"),"EXTREMA",IF(AND(G19="(4) PROBABLE",I19="(5) CATASTRÓFICO"),"EXTREMA",IF(AND(G19="(5) CASI SEGURO",I19="(5) CATASTRÓFICO"),"EXTREMA")))))))))))))))))))))))))</f>
        <v>ALTA</v>
      </c>
      <c r="M21" s="751"/>
      <c r="N21" s="123" t="s">
        <v>3</v>
      </c>
      <c r="O21" s="121" t="s">
        <v>12</v>
      </c>
      <c r="P21" s="109" t="str">
        <f>IF(O21="SÍ",15,"0")</f>
        <v>0</v>
      </c>
      <c r="Q21" s="569"/>
      <c r="R21" s="571"/>
      <c r="S21" s="573"/>
      <c r="T21" s="571"/>
      <c r="U21" s="575"/>
      <c r="V21" s="577"/>
      <c r="W21" s="557"/>
      <c r="X21" s="559"/>
      <c r="Y21" s="588" t="str">
        <f>IF(AND(V19="(1) RARA VEZ",W19="(1) INSIGNIFICANTE"),"BAJA",IF(AND(V19="(1) RARA VEZ",W19="(2) MENOR"),"BAJA",IF(AND(V19="(2) IMPROBABLE",W19="(1) INSIGNIFICANTE"),"BAJA",IF(AND(V19="(3) POSIBLE",W19="(1) INSIGNIFICANTE"),"BAJA",IF(AND(V19="(4) PROBABLE",W19="(1) INSIGNIFICANTE"),"MODERADO",IF(AND(V19="(5) CASI SEGURO",W19="(1) INSIGNIFICANTE"),"ALTA",IF(AND(V19="(2) IMPROBABLE",W19="(2) MENOR"),"BAJA",IF(AND(V19="(3) POSIBLE",W19="(2) MENOR"),"MODERADA",IF(AND(V19="(4) PROBABLE",W19="(2) MENOR"),"ALTA",IF(AND(V19="(5) CASI SEGURO",W19="(2) MENOR"),"ALTA",IF(AND(V19="(1) RARA VEZ",W19="(3) MODERADO"),"MODERADA",IF(AND(V19="(2) IMPROBABLE",W19="(3) MODERADO"),"MODERADA",IF(AND(V19="(3) POSIBLE",W19="(3) MODERADO"),"ALTA",IF(AND(V19="(4) PROBABLE",W19="(3) MODERADO"),"ALTA",IF(AND(V19="(5) CASI SEGURO",W19="(3) MODERADO"),"EXTREMA",IF(AND(V19="(1) RARA VEZ",W19="(4) MAYOR"),"ALTA",IF(AND(V19="(2) IMPROBABLE",W19="(4) MAYOR"),"ALTA",IF(AND(V19="(3) POSIBLE",W19="(4) MAYOR"),"EXTREMA",IF(AND(V19="(4) PROBABLE",W19="(4) MAYOR"),"EXTREMA",IF(AND(V19="(5) CASI SEGURO",W19="(4) MAYOR"),"EXTREMA",IF(AND(V19="(1) RARA VEZ",W19="(5) CATASTRÓFICO"),"ALTA",IF(AND(V19="(2) IMPROBABLE",W19="(5) CATASTRÓFICO"),"EXTREMA",IF(AND(V19="(3) POSIBLE",W19="(5) CATASTRÓFICO"),"EXTREMA",IF(AND(V19="(4) PROBABLE",W19="(5) CATASTRÓFICO"),"EXTREMA",IF(AND(V19="(5) CASI SEGURO",W19="(5) CATASTRÓFICO"),"EXTREMA")))))))))))))))))))))))))</f>
        <v>ALTA</v>
      </c>
      <c r="Z21" s="748"/>
      <c r="AA21" s="566"/>
      <c r="AB21" s="654"/>
      <c r="AC21" s="721"/>
      <c r="AD21" s="671"/>
      <c r="AE21" s="701"/>
      <c r="AF21" s="660"/>
      <c r="AG21" s="747"/>
    </row>
    <row r="22" spans="1:33" ht="20.25" x14ac:dyDescent="0.2">
      <c r="A22" s="591"/>
      <c r="B22" s="744"/>
      <c r="C22" s="732"/>
      <c r="D22" s="757"/>
      <c r="E22" s="759"/>
      <c r="F22" s="732"/>
      <c r="G22" s="753"/>
      <c r="H22" s="580"/>
      <c r="I22" s="582"/>
      <c r="J22" s="559"/>
      <c r="K22" s="569"/>
      <c r="L22" s="588"/>
      <c r="M22" s="751"/>
      <c r="N22" s="123" t="s">
        <v>4</v>
      </c>
      <c r="O22" s="121" t="s">
        <v>11</v>
      </c>
      <c r="P22" s="109">
        <f>IF(O22="SÍ",10,"0")</f>
        <v>10</v>
      </c>
      <c r="Q22" s="569"/>
      <c r="R22" s="571"/>
      <c r="S22" s="573"/>
      <c r="T22" s="571"/>
      <c r="U22" s="575"/>
      <c r="V22" s="577"/>
      <c r="W22" s="557"/>
      <c r="X22" s="559"/>
      <c r="Y22" s="588"/>
      <c r="Z22" s="748"/>
      <c r="AA22" s="566"/>
      <c r="AB22" s="654"/>
      <c r="AC22" s="721"/>
      <c r="AD22" s="671"/>
      <c r="AE22" s="701"/>
      <c r="AF22" s="660"/>
      <c r="AG22" s="747"/>
    </row>
    <row r="23" spans="1:33" ht="37.5" x14ac:dyDescent="0.2">
      <c r="A23" s="591"/>
      <c r="B23" s="744"/>
      <c r="C23" s="732"/>
      <c r="D23" s="757"/>
      <c r="E23" s="759"/>
      <c r="F23" s="732"/>
      <c r="G23" s="753"/>
      <c r="H23" s="580"/>
      <c r="I23" s="582"/>
      <c r="J23" s="559"/>
      <c r="K23" s="569"/>
      <c r="L23" s="588"/>
      <c r="M23" s="751"/>
      <c r="N23" s="122" t="s">
        <v>36</v>
      </c>
      <c r="O23" s="121" t="s">
        <v>190</v>
      </c>
      <c r="P23" s="109" t="str">
        <f>IF(O23="SÍ",15,"0")</f>
        <v>0</v>
      </c>
      <c r="Q23" s="569"/>
      <c r="R23" s="571"/>
      <c r="S23" s="573"/>
      <c r="T23" s="571"/>
      <c r="U23" s="575"/>
      <c r="V23" s="577"/>
      <c r="W23" s="557"/>
      <c r="X23" s="559"/>
      <c r="Y23" s="588"/>
      <c r="Z23" s="748"/>
      <c r="AA23" s="566"/>
      <c r="AB23" s="654"/>
      <c r="AC23" s="721"/>
      <c r="AD23" s="671"/>
      <c r="AE23" s="701"/>
      <c r="AF23" s="660"/>
      <c r="AG23" s="747"/>
    </row>
    <row r="24" spans="1:33" ht="37.5" x14ac:dyDescent="0.2">
      <c r="A24" s="591"/>
      <c r="B24" s="744"/>
      <c r="C24" s="732"/>
      <c r="D24" s="757"/>
      <c r="E24" s="759"/>
      <c r="F24" s="732"/>
      <c r="G24" s="753"/>
      <c r="H24" s="580"/>
      <c r="I24" s="582"/>
      <c r="J24" s="559"/>
      <c r="K24" s="569"/>
      <c r="L24" s="588"/>
      <c r="M24" s="751"/>
      <c r="N24" s="122" t="s">
        <v>207</v>
      </c>
      <c r="O24" s="121" t="s">
        <v>11</v>
      </c>
      <c r="P24" s="109">
        <f>IF(O24="SÍ",10,"0")</f>
        <v>10</v>
      </c>
      <c r="Q24" s="569"/>
      <c r="R24" s="571"/>
      <c r="S24" s="573"/>
      <c r="T24" s="571"/>
      <c r="U24" s="575"/>
      <c r="V24" s="577"/>
      <c r="W24" s="557"/>
      <c r="X24" s="559"/>
      <c r="Y24" s="588"/>
      <c r="Z24" s="748"/>
      <c r="AA24" s="566"/>
      <c r="AB24" s="654"/>
      <c r="AC24" s="721"/>
      <c r="AD24" s="671"/>
      <c r="AE24" s="701"/>
      <c r="AF24" s="660"/>
      <c r="AG24" s="747"/>
    </row>
    <row r="25" spans="1:33" ht="37.5" x14ac:dyDescent="0.2">
      <c r="A25" s="592"/>
      <c r="B25" s="745"/>
      <c r="C25" s="755"/>
      <c r="D25" s="758"/>
      <c r="E25" s="759"/>
      <c r="F25" s="755"/>
      <c r="G25" s="754"/>
      <c r="H25" s="581"/>
      <c r="I25" s="583"/>
      <c r="J25" s="559"/>
      <c r="K25" s="569"/>
      <c r="L25" s="560"/>
      <c r="M25" s="752"/>
      <c r="N25" s="124" t="s">
        <v>35</v>
      </c>
      <c r="O25" s="121" t="s">
        <v>190</v>
      </c>
      <c r="P25" s="109" t="str">
        <f>IF(O25="SÍ",30,"0")</f>
        <v>0</v>
      </c>
      <c r="Q25" s="569"/>
      <c r="R25" s="571"/>
      <c r="S25" s="573"/>
      <c r="T25" s="571"/>
      <c r="U25" s="575"/>
      <c r="V25" s="578"/>
      <c r="W25" s="558"/>
      <c r="X25" s="559"/>
      <c r="Y25" s="588"/>
      <c r="Z25" s="749"/>
      <c r="AA25" s="566"/>
      <c r="AB25" s="654"/>
      <c r="AC25" s="721"/>
      <c r="AD25" s="671"/>
      <c r="AE25" s="702"/>
      <c r="AF25" s="661"/>
      <c r="AG25" s="747"/>
    </row>
    <row r="26" spans="1:33" ht="56.25" x14ac:dyDescent="0.2">
      <c r="A26" s="742" t="s">
        <v>228</v>
      </c>
      <c r="B26" s="592" t="s">
        <v>251</v>
      </c>
      <c r="C26" s="732" t="s">
        <v>252</v>
      </c>
      <c r="D26" s="703" t="s">
        <v>63</v>
      </c>
      <c r="E26" s="732" t="s">
        <v>253</v>
      </c>
      <c r="F26" s="732" t="s">
        <v>254</v>
      </c>
      <c r="G26" s="601" t="s">
        <v>13</v>
      </c>
      <c r="H26" s="579" t="str">
        <f>IF(G26="(1) RARA VEZ","1", IF(G26="(2) IMPROBABLE","2",IF(G26="(3) POSIBLE","3",IF(G26="(4) PROBABLE","4",IF(G26="(5) CASI SEGURO","5","")))))</f>
        <v>1</v>
      </c>
      <c r="I26" s="582" t="s">
        <v>64</v>
      </c>
      <c r="J26" s="559" t="str">
        <f>IF(I26="(1) INSIGNIFICANTE","1",IF(I26="(2) MENOR","2",IF(I26="(3) MODERADO","3",IF(I26="(4) MAYOR","4",IF(I26="(5) CATASTRÓFICO","5","")))))</f>
        <v>2</v>
      </c>
      <c r="K26" s="569">
        <f>H26*J26</f>
        <v>2</v>
      </c>
      <c r="L26" s="588">
        <f>+K26</f>
        <v>2</v>
      </c>
      <c r="M26" s="739" t="s">
        <v>255</v>
      </c>
      <c r="N26" s="120" t="s">
        <v>6</v>
      </c>
      <c r="O26" s="121" t="s">
        <v>11</v>
      </c>
      <c r="P26" s="107">
        <f>IF(O26="SÍ",15,"0")</f>
        <v>15</v>
      </c>
      <c r="Q26" s="568">
        <f>SUM(P26:P32)</f>
        <v>40</v>
      </c>
      <c r="R26" s="570">
        <f>IF(AND(Q26&gt;=0,Q26&lt;=50),0,IF(AND(Q26&gt;50,Q26&lt;=75),1,IF(AND(Q26&gt;75,Q26&lt;=100),2,"REVISAR")))</f>
        <v>0</v>
      </c>
      <c r="S26" s="572" t="s">
        <v>9</v>
      </c>
      <c r="T26" s="570">
        <f>IF(S26="PROBABILIDAD",H26-R26,J26-R26)</f>
        <v>2</v>
      </c>
      <c r="U26" s="574">
        <f>IF($T26&lt;=0,1,$T26)</f>
        <v>2</v>
      </c>
      <c r="V26" s="576" t="str">
        <f>IF(AND($S26="PROBABILIDAD",$U26=1),$AM$2,IF(AND(S26="PROBABILIDAD",$U26=2),$AM$3,IF(AND($S26="PROBABILIDAD",$U26=3),$AM$4,IF(AND($S26="PROBABILIDAD",$U26=4),$AM$5,IF(AND($S26="PROBABILIDAD",$U26=5),$AM$6,$G26)))))</f>
        <v>(1) RARA VEZ</v>
      </c>
      <c r="W26" s="556" t="str">
        <f>IF(AND($S26="IMPACTO",$U26=1),$AL$2,IF(AND(S26="IMPACTO",$U26=2),$AL$3,IF(AND($S26="IMPACTO",$U26=3),$AL$4,IF(AND($S26="IMPACTO",$U26=4),$AL$5,IF(AND($S26="IMPACTO",$U26=5),$AL$6,I26)))))</f>
        <v>(2) MENOR</v>
      </c>
      <c r="X26" s="559">
        <f>IF(S26="PROBABILIDAD",U26*J26,U26*H26)</f>
        <v>2</v>
      </c>
      <c r="Y26" s="606">
        <f>$X26</f>
        <v>2</v>
      </c>
      <c r="Z26" s="680" t="s">
        <v>256</v>
      </c>
      <c r="AA26" s="565">
        <v>2019</v>
      </c>
      <c r="AB26" s="653" t="s">
        <v>257</v>
      </c>
      <c r="AC26" s="735" t="s">
        <v>258</v>
      </c>
      <c r="AD26" s="681">
        <v>43558</v>
      </c>
      <c r="AE26" s="400" t="s">
        <v>259</v>
      </c>
      <c r="AF26" s="400" t="s">
        <v>260</v>
      </c>
      <c r="AG26" s="737" t="s">
        <v>261</v>
      </c>
    </row>
    <row r="27" spans="1:33" ht="56.25" x14ac:dyDescent="0.2">
      <c r="A27" s="742"/>
      <c r="B27" s="744"/>
      <c r="C27" s="733"/>
      <c r="D27" s="704"/>
      <c r="E27" s="733"/>
      <c r="F27" s="733"/>
      <c r="G27" s="601"/>
      <c r="H27" s="580"/>
      <c r="I27" s="582"/>
      <c r="J27" s="559"/>
      <c r="K27" s="569"/>
      <c r="L27" s="588"/>
      <c r="M27" s="740"/>
      <c r="N27" s="122" t="s">
        <v>7</v>
      </c>
      <c r="O27" s="121" t="s">
        <v>11</v>
      </c>
      <c r="P27" s="109">
        <f>IF(O27="SÍ",5,"0")</f>
        <v>5</v>
      </c>
      <c r="Q27" s="569"/>
      <c r="R27" s="571"/>
      <c r="S27" s="573"/>
      <c r="T27" s="571"/>
      <c r="U27" s="575"/>
      <c r="V27" s="577"/>
      <c r="W27" s="557"/>
      <c r="X27" s="559"/>
      <c r="Y27" s="607"/>
      <c r="Z27" s="687"/>
      <c r="AA27" s="566"/>
      <c r="AB27" s="654"/>
      <c r="AC27" s="736"/>
      <c r="AD27" s="671"/>
      <c r="AE27" s="401"/>
      <c r="AF27" s="401"/>
      <c r="AG27" s="738"/>
    </row>
    <row r="28" spans="1:33" ht="20.25" x14ac:dyDescent="0.2">
      <c r="A28" s="742"/>
      <c r="B28" s="744"/>
      <c r="C28" s="733"/>
      <c r="D28" s="704"/>
      <c r="E28" s="733"/>
      <c r="F28" s="733"/>
      <c r="G28" s="601"/>
      <c r="H28" s="580"/>
      <c r="I28" s="582"/>
      <c r="J28" s="559"/>
      <c r="K28" s="569"/>
      <c r="L28" s="588" t="str">
        <f>IF(AND(G26="(1) RARA VEZ",I26="(1) INSIGNIFICANTE"),"BAJA",IF(AND(G26="(1) RARA VEZ",I26="(2) MENOR"),"BAJA",IF(AND(G26="(2) IMPROBABLE",I26="(1) INSIGNIFICANTE"),"BAJA",IF(AND(G26="(3) POSIBLE",I26="(1) INSIGNIFICANTE"),"BAJA",IF(AND(G26="(4) PROBABLE",I26="(1) INSIGNIFICANTE"),"MODERADA",IF(AND(G26="(5) CASI SEGURO",I26="(1) INSIGNIFICANTE"),"ALTA",IF(AND(G26="(2) IMPROBABLE",I26="(2) MENOR"),"BAJA",IF(AND(G26="(3) POSIBLE",I26="(2) MENOR"),"MODERADA",IF(AND(G26="(4) PROBABLE",I26="(2) MENOR"),"ALTA",IF(AND(G26="(5) CASI SEGURO",I26="(2) MENOR"),"ALTA",IF(AND(G26="(1) RARA VEZ",I26="(3) MODERADO"),"MODERADA",IF(AND(G26="(2) IMPROBABLE",I26="(3) MODERADO"),"MODERADA",IF(AND(G26="(3) POSIBLE",I26="(3) MODERADO"),"ALTA",IF(AND(G26="(4) PROBABLE",I26="(3) MODERADO"),"ALTA",IF(AND(G26="(5) CASI SEGURO",I26="(3) MODERADO"),"EXTREMA",IF(AND(G26="(1) RARA VEZ",I26="(4) MAYOR"),"ALTA",IF(AND(G26="(2) IMPROBABLE",I26="(4) MAYOR"),"ALTA",IF(AND(G26="(3) POSIBLE",I26="(4) MAYOR"),"EXTREMA",IF(AND(G26="(4) PROBABLE",I26="(4) MAYOR"),"EXTREMA",IF(AND(G26="(5) CASI SEGURO",I26="(4) MAYOR"),"EXTREMA",IF(AND(G26="(1) RARA VEZ",I26="(5) CATASTRÓFICO"),"ALTA",IF(AND(G26="(2) IMPROBABLE",I26="(5) CATASTRÓFICO"),"EXTREMA",IF(AND(G26="(3) POSIBLE",I26="(5) CATASTRÓFICO"),"EXTREMA",IF(AND(G26="(4) PROBABLE",I26="(5) CATASTRÓFICO"),"EXTREMA",IF(AND(G26="(5) CASI SEGURO",I26="(5) CATASTRÓFICO"),"EXTREMA")))))))))))))))))))))))))</f>
        <v>BAJA</v>
      </c>
      <c r="M28" s="740"/>
      <c r="N28" s="123" t="s">
        <v>3</v>
      </c>
      <c r="O28" s="121" t="s">
        <v>12</v>
      </c>
      <c r="P28" s="109" t="str">
        <f>IF(O28="SÍ",15,"0")</f>
        <v>0</v>
      </c>
      <c r="Q28" s="569"/>
      <c r="R28" s="571"/>
      <c r="S28" s="573"/>
      <c r="T28" s="571"/>
      <c r="U28" s="575"/>
      <c r="V28" s="577"/>
      <c r="W28" s="557"/>
      <c r="X28" s="559"/>
      <c r="Y28" s="588" t="str">
        <f>IF(AND(V26="(1) RARA VEZ",W26="(1) INSIGNIFICANTE"),"BAJA",IF(AND(V26="(1) RARA VEZ",W26="(2) MENOR"),"BAJA",IF(AND(V26="(2) IMPROBABLE",W26="(1) INSIGNIFICANTE"),"BAJA",IF(AND(V26="(3) POSIBLE",W26="(1) INSIGNIFICANTE"),"BAJA",IF(AND(V26="(4) PROBABLE",W26="(1) INSIGNIFICANTE"),"MODERADO",IF(AND(V26="(5) CASI SEGURO",W26="(1) INSIGNIFICANTE"),"ALTA",IF(AND(V26="(2) IMPROBABLE",W26="(2) MENOR"),"BAJA",IF(AND(V26="(3) POSIBLE",W26="(2) MENOR"),"MODERADA",IF(AND(V26="(4) PROBABLE",W26="(2) MENOR"),"ALTA",IF(AND(V26="(5) CASI SEGURO",W26="(2) MENOR"),"ALTA",IF(AND(V26="(1) RARA VEZ",W26="(3) MODERADO"),"MODERADA",IF(AND(V26="(2) IMPROBABLE",W26="(3) MODERADO"),"MODERADA",IF(AND(V26="(3) POSIBLE",W26="(3) MODERADO"),"ALTA",IF(AND(V26="(4) PROBABLE",W26="(3) MODERADO"),"ALTA",IF(AND(V26="(5) CASI SEGURO",W26="(3) MODERADO"),"EXTREMA",IF(AND(V26="(1) RARA VEZ",W26="(4) MAYOR"),"ALTA",IF(AND(V26="(2) IMPROBABLE",W26="(4) MAYOR"),"ALTA",IF(AND(V26="(3) POSIBLE",W26="(4) MAYOR"),"EXTREMA",IF(AND(V26="(4) PROBABLE",W26="(4) MAYOR"),"EXTREMA",IF(AND(V26="(5) CASI SEGURO",W26="(4) MAYOR"),"EXTREMA",IF(AND(V26="(1) RARA VEZ",W26="(5) CATASTRÓFICO"),"ALTA",IF(AND(V26="(2) IMPROBABLE",W26="(5) CATASTRÓFICO"),"EXTREMA",IF(AND(V26="(3) POSIBLE",W26="(5) CATASTRÓFICO"),"EXTREMA",IF(AND(V26="(4) PROBABLE",W26="(5) CATASTRÓFICO"),"EXTREMA",IF(AND(V26="(5) CASI SEGURO",W26="(5) CATASTRÓFICO"),"EXTREMA")))))))))))))))))))))))))</f>
        <v>BAJA</v>
      </c>
      <c r="Z28" s="687"/>
      <c r="AA28" s="566"/>
      <c r="AB28" s="654"/>
      <c r="AC28" s="736"/>
      <c r="AD28" s="671"/>
      <c r="AE28" s="401"/>
      <c r="AF28" s="401"/>
      <c r="AG28" s="738"/>
    </row>
    <row r="29" spans="1:33" ht="20.25" x14ac:dyDescent="0.2">
      <c r="A29" s="742"/>
      <c r="B29" s="744"/>
      <c r="C29" s="733"/>
      <c r="D29" s="704"/>
      <c r="E29" s="733"/>
      <c r="F29" s="733"/>
      <c r="G29" s="601"/>
      <c r="H29" s="580"/>
      <c r="I29" s="582"/>
      <c r="J29" s="559"/>
      <c r="K29" s="569"/>
      <c r="L29" s="588"/>
      <c r="M29" s="740"/>
      <c r="N29" s="123" t="s">
        <v>4</v>
      </c>
      <c r="O29" s="121" t="s">
        <v>11</v>
      </c>
      <c r="P29" s="109">
        <f>IF(O29="SÍ",10,"0")</f>
        <v>10</v>
      </c>
      <c r="Q29" s="569"/>
      <c r="R29" s="571"/>
      <c r="S29" s="573"/>
      <c r="T29" s="571"/>
      <c r="U29" s="575"/>
      <c r="V29" s="577"/>
      <c r="W29" s="557"/>
      <c r="X29" s="559"/>
      <c r="Y29" s="588"/>
      <c r="Z29" s="687"/>
      <c r="AA29" s="566"/>
      <c r="AB29" s="654"/>
      <c r="AC29" s="736"/>
      <c r="AD29" s="671"/>
      <c r="AE29" s="401"/>
      <c r="AF29" s="401"/>
      <c r="AG29" s="738"/>
    </row>
    <row r="30" spans="1:33" ht="37.5" x14ac:dyDescent="0.2">
      <c r="A30" s="742"/>
      <c r="B30" s="744"/>
      <c r="C30" s="733"/>
      <c r="D30" s="704"/>
      <c r="E30" s="733"/>
      <c r="F30" s="733"/>
      <c r="G30" s="601"/>
      <c r="H30" s="580"/>
      <c r="I30" s="582"/>
      <c r="J30" s="559"/>
      <c r="K30" s="569"/>
      <c r="L30" s="588"/>
      <c r="M30" s="740"/>
      <c r="N30" s="122" t="s">
        <v>36</v>
      </c>
      <c r="O30" s="121" t="s">
        <v>12</v>
      </c>
      <c r="P30" s="109" t="str">
        <f>IF(O30="SÍ",15,"0")</f>
        <v>0</v>
      </c>
      <c r="Q30" s="569"/>
      <c r="R30" s="571"/>
      <c r="S30" s="573"/>
      <c r="T30" s="571"/>
      <c r="U30" s="575"/>
      <c r="V30" s="577"/>
      <c r="W30" s="557"/>
      <c r="X30" s="559"/>
      <c r="Y30" s="588"/>
      <c r="Z30" s="687"/>
      <c r="AA30" s="566"/>
      <c r="AB30" s="654"/>
      <c r="AC30" s="736"/>
      <c r="AD30" s="671"/>
      <c r="AE30" s="401"/>
      <c r="AF30" s="401"/>
      <c r="AG30" s="738"/>
    </row>
    <row r="31" spans="1:33" ht="37.5" x14ac:dyDescent="0.2">
      <c r="A31" s="742"/>
      <c r="B31" s="744"/>
      <c r="C31" s="733"/>
      <c r="D31" s="704"/>
      <c r="E31" s="733"/>
      <c r="F31" s="733"/>
      <c r="G31" s="601"/>
      <c r="H31" s="580"/>
      <c r="I31" s="582"/>
      <c r="J31" s="559"/>
      <c r="K31" s="569"/>
      <c r="L31" s="588"/>
      <c r="M31" s="740"/>
      <c r="N31" s="122" t="s">
        <v>207</v>
      </c>
      <c r="O31" s="121" t="s">
        <v>11</v>
      </c>
      <c r="P31" s="109">
        <f>IF(O31="SÍ",10,"0")</f>
        <v>10</v>
      </c>
      <c r="Q31" s="569"/>
      <c r="R31" s="571"/>
      <c r="S31" s="573"/>
      <c r="T31" s="571"/>
      <c r="U31" s="575"/>
      <c r="V31" s="577"/>
      <c r="W31" s="557"/>
      <c r="X31" s="559"/>
      <c r="Y31" s="588"/>
      <c r="Z31" s="687"/>
      <c r="AA31" s="566"/>
      <c r="AB31" s="654"/>
      <c r="AC31" s="736"/>
      <c r="AD31" s="671"/>
      <c r="AE31" s="401"/>
      <c r="AF31" s="401"/>
      <c r="AG31" s="738"/>
    </row>
    <row r="32" spans="1:33" ht="37.5" x14ac:dyDescent="0.2">
      <c r="A32" s="743"/>
      <c r="B32" s="745"/>
      <c r="C32" s="734"/>
      <c r="D32" s="705"/>
      <c r="E32" s="734"/>
      <c r="F32" s="734"/>
      <c r="G32" s="602"/>
      <c r="H32" s="581"/>
      <c r="I32" s="583"/>
      <c r="J32" s="559"/>
      <c r="K32" s="569"/>
      <c r="L32" s="560"/>
      <c r="M32" s="741"/>
      <c r="N32" s="124" t="s">
        <v>35</v>
      </c>
      <c r="O32" s="121" t="s">
        <v>12</v>
      </c>
      <c r="P32" s="109" t="str">
        <f>IF(O32="SÍ",30,"0")</f>
        <v>0</v>
      </c>
      <c r="Q32" s="569"/>
      <c r="R32" s="571"/>
      <c r="S32" s="573"/>
      <c r="T32" s="571"/>
      <c r="U32" s="575"/>
      <c r="V32" s="578"/>
      <c r="W32" s="558"/>
      <c r="X32" s="559"/>
      <c r="Y32" s="588"/>
      <c r="Z32" s="688"/>
      <c r="AA32" s="566"/>
      <c r="AB32" s="654"/>
      <c r="AC32" s="736"/>
      <c r="AD32" s="671"/>
      <c r="AE32" s="401"/>
      <c r="AF32" s="401"/>
      <c r="AG32" s="738"/>
    </row>
    <row r="33" spans="1:33" ht="56.25" x14ac:dyDescent="0.2">
      <c r="A33" s="489" t="s">
        <v>262</v>
      </c>
      <c r="B33" s="502" t="s">
        <v>251</v>
      </c>
      <c r="C33" s="679" t="s">
        <v>263</v>
      </c>
      <c r="D33" s="582" t="s">
        <v>63</v>
      </c>
      <c r="E33" s="731" t="s">
        <v>264</v>
      </c>
      <c r="F33" s="732" t="s">
        <v>265</v>
      </c>
      <c r="G33" s="601" t="s">
        <v>13</v>
      </c>
      <c r="H33" s="579" t="str">
        <f>IF(G33="(1) RARA VEZ","1", IF(G33="(2) IMPROBABLE","2",IF(G33="(3) POSIBLE","3",IF(G33="(4) PROBABLE","4",IF(G33="(5) CASI SEGURO","5","")))))</f>
        <v>1</v>
      </c>
      <c r="I33" s="582" t="s">
        <v>68</v>
      </c>
      <c r="J33" s="559" t="str">
        <f>IF(I33="(1) INSIGNIFICANTE","1",IF(I33="(2) MENOR","2",IF(I33="(3) MODERADO","3",IF(I33="(4) MAYOR","4",IF(I33="(5) CATASTRÓFICO","5","")))))</f>
        <v>4</v>
      </c>
      <c r="K33" s="569">
        <f>H33*J33</f>
        <v>4</v>
      </c>
      <c r="L33" s="584">
        <f>+K33</f>
        <v>4</v>
      </c>
      <c r="M33" s="725" t="s">
        <v>266</v>
      </c>
      <c r="N33" s="120" t="s">
        <v>6</v>
      </c>
      <c r="O33" s="121" t="s">
        <v>11</v>
      </c>
      <c r="P33" s="107">
        <f>IF(O33="SÍ",15,"0")</f>
        <v>15</v>
      </c>
      <c r="Q33" s="568">
        <f>SUM(P33:P39)</f>
        <v>40</v>
      </c>
      <c r="R33" s="570">
        <f>IF(AND(Q33&gt;=0,Q33&lt;=50),0,IF(AND(Q33&gt;50,Q33&lt;=75),1,IF(AND(Q33&gt;75,Q33&lt;=100),2,"REVISAR")))</f>
        <v>0</v>
      </c>
      <c r="S33" s="572" t="s">
        <v>9</v>
      </c>
      <c r="T33" s="570">
        <f>IF(S33="PROBABILIDAD",H33-R33,J33-R33)</f>
        <v>4</v>
      </c>
      <c r="U33" s="574">
        <f>IF($T33&lt;=0,1,$T33)</f>
        <v>4</v>
      </c>
      <c r="V33" s="576" t="str">
        <f>IF(AND($S33="PROBABILIDAD",$U33=1),$AM$2,IF(AND(S33="PROBABILIDAD",$U33=2),$AM$3,IF(AND($S33="PROBABILIDAD",$U33=3),$AM$4,IF(AND($S33="PROBABILIDAD",$U33=4),$AM$5,IF(AND($S33="PROBABILIDAD",$U33=5),$AM$6,$G33)))))</f>
        <v>(1) RARA VEZ</v>
      </c>
      <c r="W33" s="556" t="str">
        <f>IF(AND($S33="IMPACTO",$U33=1),$AL$2,IF(AND(S33="IMPACTO",$U33=2),$AL$3,IF(AND($S33="IMPACTO",$U33=3),$AL$4,IF(AND($S33="IMPACTO",$U33=4),$AL$5,IF(AND($S33="IMPACTO",$U33=5),$AL$6,I33)))))</f>
        <v>(4) MAYOR</v>
      </c>
      <c r="X33" s="559">
        <f>IF(S33="PROBABILIDAD",U33*J33,U33*H33)</f>
        <v>4</v>
      </c>
      <c r="Y33" s="606">
        <f>$X33</f>
        <v>4</v>
      </c>
      <c r="Z33" s="653" t="s">
        <v>267</v>
      </c>
      <c r="AA33" s="565">
        <v>2019</v>
      </c>
      <c r="AB33" s="718" t="s">
        <v>268</v>
      </c>
      <c r="AC33" s="653" t="s">
        <v>269</v>
      </c>
      <c r="AD33" s="681">
        <v>43558</v>
      </c>
      <c r="AE33" s="706" t="s">
        <v>270</v>
      </c>
      <c r="AF33" s="400" t="s">
        <v>260</v>
      </c>
      <c r="AG33" s="722" t="s">
        <v>271</v>
      </c>
    </row>
    <row r="34" spans="1:33" ht="56.25" x14ac:dyDescent="0.2">
      <c r="A34" s="489"/>
      <c r="B34" s="503"/>
      <c r="C34" s="727"/>
      <c r="D34" s="729"/>
      <c r="E34" s="731"/>
      <c r="F34" s="733"/>
      <c r="G34" s="601"/>
      <c r="H34" s="580"/>
      <c r="I34" s="582"/>
      <c r="J34" s="559"/>
      <c r="K34" s="569"/>
      <c r="L34" s="584"/>
      <c r="M34" s="726"/>
      <c r="N34" s="122" t="s">
        <v>7</v>
      </c>
      <c r="O34" s="121" t="s">
        <v>11</v>
      </c>
      <c r="P34" s="109">
        <f>IF(O34="SÍ",5,"0")</f>
        <v>5</v>
      </c>
      <c r="Q34" s="569"/>
      <c r="R34" s="571"/>
      <c r="S34" s="573"/>
      <c r="T34" s="571"/>
      <c r="U34" s="575"/>
      <c r="V34" s="577"/>
      <c r="W34" s="557"/>
      <c r="X34" s="559"/>
      <c r="Y34" s="607"/>
      <c r="Z34" s="654"/>
      <c r="AA34" s="566"/>
      <c r="AB34" s="719"/>
      <c r="AC34" s="721"/>
      <c r="AD34" s="671"/>
      <c r="AE34" s="707"/>
      <c r="AF34" s="401"/>
      <c r="AG34" s="723"/>
    </row>
    <row r="35" spans="1:33" ht="20.25" x14ac:dyDescent="0.2">
      <c r="A35" s="489"/>
      <c r="B35" s="503"/>
      <c r="C35" s="727"/>
      <c r="D35" s="729"/>
      <c r="E35" s="731"/>
      <c r="F35" s="733"/>
      <c r="G35" s="601"/>
      <c r="H35" s="580"/>
      <c r="I35" s="582"/>
      <c r="J35" s="559"/>
      <c r="K35" s="569"/>
      <c r="L35" s="588" t="str">
        <f>IF(AND(G33="(1) RARA VEZ",I33="(1) INSIGNIFICANTE"),"BAJA",IF(AND(G33="(1) RARA VEZ",I33="(2) MENOR"),"BAJA",IF(AND(G33="(2) IMPROBABLE",I33="(1) INSIGNIFICANTE"),"BAJA",IF(AND(G33="(3) POSIBLE",I33="(1) INSIGNIFICANTE"),"BAJA",IF(AND(G33="(4) PROBABLE",I33="(1) INSIGNIFICANTE"),"MODERADA",IF(AND(G33="(5) CASI SEGURO",I33="(1) INSIGNIFICANTE"),"ALTA",IF(AND(G33="(2) IMPROBABLE",I33="(2) MENOR"),"BAJA",IF(AND(G33="(3) POSIBLE",I33="(2) MENOR"),"MODERADA",IF(AND(G33="(4) PROBABLE",I33="(2) MENOR"),"ALTA",IF(AND(G33="(5) CASI SEGURO",I33="(2) MENOR"),"ALTA",IF(AND(G33="(1) RARA VEZ",I33="(3) MODERADO"),"MODERADA",IF(AND(G33="(2) IMPROBABLE",I33="(3) MODERADO"),"MODERADA",IF(AND(G33="(3) POSIBLE",I33="(3) MODERADO"),"ALTA",IF(AND(G33="(4) PROBABLE",I33="(3) MODERADO"),"ALTA",IF(AND(G33="(5) CASI SEGURO",I33="(3) MODERADO"),"EXTREMA",IF(AND(G33="(1) RARA VEZ",I33="(4) MAYOR"),"ALTA",IF(AND(G33="(2) IMPROBABLE",I33="(4) MAYOR"),"ALTA",IF(AND(G33="(3) POSIBLE",I33="(4) MAYOR"),"EXTREMA",IF(AND(G33="(4) PROBABLE",I33="(4) MAYOR"),"EXTREMA",IF(AND(G33="(5) CASI SEGURO",I33="(4) MAYOR"),"EXTREMA",IF(AND(G33="(1) RARA VEZ",I33="(5) CATASTRÓFICO"),"ALTA",IF(AND(G33="(2) IMPROBABLE",I33="(5) CATASTRÓFICO"),"EXTREMA",IF(AND(G33="(3) POSIBLE",I33="(5) CATASTRÓFICO"),"EXTREMA",IF(AND(G33="(4) PROBABLE",I33="(5) CATASTRÓFICO"),"EXTREMA",IF(AND(G33="(5) CASI SEGURO",I33="(5) CATASTRÓFICO"),"EXTREMA")))))))))))))))))))))))))</f>
        <v>ALTA</v>
      </c>
      <c r="M35" s="726"/>
      <c r="N35" s="123" t="s">
        <v>3</v>
      </c>
      <c r="O35" s="121" t="s">
        <v>12</v>
      </c>
      <c r="P35" s="109" t="str">
        <f>IF(O35="SÍ",15,"0")</f>
        <v>0</v>
      </c>
      <c r="Q35" s="569"/>
      <c r="R35" s="571"/>
      <c r="S35" s="573"/>
      <c r="T35" s="571"/>
      <c r="U35" s="575"/>
      <c r="V35" s="577"/>
      <c r="W35" s="557"/>
      <c r="X35" s="559"/>
      <c r="Y35" s="588" t="str">
        <f>IF(AND(V33="(1) RARA VEZ",W33="(1) INSIGNIFICANTE"),"BAJA",IF(AND(V33="(1) RARA VEZ",W33="(2) MENOR"),"BAJA",IF(AND(V33="(2) IMPROBABLE",W33="(1) INSIGNIFICANTE"),"BAJA",IF(AND(V33="(3) POSIBLE",W33="(1) INSIGNIFICANTE"),"BAJA",IF(AND(V33="(4) PROBABLE",W33="(1) INSIGNIFICANTE"),"MODERADO",IF(AND(V33="(5) CASI SEGURO",W33="(1) INSIGNIFICANTE"),"ALTA",IF(AND(V33="(2) IMPROBABLE",W33="(2) MENOR"),"BAJA",IF(AND(V33="(3) POSIBLE",W33="(2) MENOR"),"MODERADA",IF(AND(V33="(4) PROBABLE",W33="(2) MENOR"),"ALTA",IF(AND(V33="(5) CASI SEGURO",W33="(2) MENOR"),"ALTA",IF(AND(V33="(1) RARA VEZ",W33="(3) MODERADO"),"MODERADA",IF(AND(V33="(2) IMPROBABLE",W33="(3) MODERADO"),"MODERADA",IF(AND(V33="(3) POSIBLE",W33="(3) MODERADO"),"ALTA",IF(AND(V33="(4) PROBABLE",W33="(3) MODERADO"),"ALTA",IF(AND(V33="(5) CASI SEGURO",W33="(3) MODERADO"),"EXTREMA",IF(AND(V33="(1) RARA VEZ",W33="(4) MAYOR"),"ALTA",IF(AND(V33="(2) IMPROBABLE",W33="(4) MAYOR"),"ALTA",IF(AND(V33="(3) POSIBLE",W33="(4) MAYOR"),"EXTREMA",IF(AND(V33="(4) PROBABLE",W33="(4) MAYOR"),"EXTREMA",IF(AND(V33="(5) CASI SEGURO",W33="(4) MAYOR"),"EXTREMA",IF(AND(V33="(1) RARA VEZ",W33="(5) CATASTRÓFICO"),"ALTA",IF(AND(V33="(2) IMPROBABLE",W33="(5) CATASTRÓFICO"),"EXTREMA",IF(AND(V33="(3) POSIBLE",W33="(5) CATASTRÓFICO"),"EXTREMA",IF(AND(V33="(4) PROBABLE",W33="(5) CATASTRÓFICO"),"EXTREMA",IF(AND(V33="(5) CASI SEGURO",W33="(5) CATASTRÓFICO"),"EXTREMA")))))))))))))))))))))))))</f>
        <v>ALTA</v>
      </c>
      <c r="Z35" s="654"/>
      <c r="AA35" s="566"/>
      <c r="AB35" s="719"/>
      <c r="AC35" s="721"/>
      <c r="AD35" s="671"/>
      <c r="AE35" s="707"/>
      <c r="AF35" s="401"/>
      <c r="AG35" s="723"/>
    </row>
    <row r="36" spans="1:33" ht="20.25" x14ac:dyDescent="0.2">
      <c r="A36" s="489"/>
      <c r="B36" s="503"/>
      <c r="C36" s="727"/>
      <c r="D36" s="729"/>
      <c r="E36" s="731"/>
      <c r="F36" s="733"/>
      <c r="G36" s="601"/>
      <c r="H36" s="580"/>
      <c r="I36" s="582"/>
      <c r="J36" s="559"/>
      <c r="K36" s="569"/>
      <c r="L36" s="588"/>
      <c r="M36" s="726"/>
      <c r="N36" s="123" t="s">
        <v>4</v>
      </c>
      <c r="O36" s="121" t="s">
        <v>11</v>
      </c>
      <c r="P36" s="109">
        <f>IF(O36="SÍ",10,"0")</f>
        <v>10</v>
      </c>
      <c r="Q36" s="569"/>
      <c r="R36" s="571"/>
      <c r="S36" s="573"/>
      <c r="T36" s="571"/>
      <c r="U36" s="575"/>
      <c r="V36" s="577"/>
      <c r="W36" s="557"/>
      <c r="X36" s="559"/>
      <c r="Y36" s="588"/>
      <c r="Z36" s="654"/>
      <c r="AA36" s="566"/>
      <c r="AB36" s="719"/>
      <c r="AC36" s="721"/>
      <c r="AD36" s="671"/>
      <c r="AE36" s="707"/>
      <c r="AF36" s="401"/>
      <c r="AG36" s="723"/>
    </row>
    <row r="37" spans="1:33" ht="37.5" x14ac:dyDescent="0.2">
      <c r="A37" s="489"/>
      <c r="B37" s="503"/>
      <c r="C37" s="727"/>
      <c r="D37" s="729"/>
      <c r="E37" s="731"/>
      <c r="F37" s="733"/>
      <c r="G37" s="601"/>
      <c r="H37" s="580"/>
      <c r="I37" s="582"/>
      <c r="J37" s="559"/>
      <c r="K37" s="569"/>
      <c r="L37" s="588"/>
      <c r="M37" s="726"/>
      <c r="N37" s="122" t="s">
        <v>36</v>
      </c>
      <c r="O37" s="121" t="s">
        <v>190</v>
      </c>
      <c r="P37" s="109" t="str">
        <f>IF(O37="SÍ",15,"0")</f>
        <v>0</v>
      </c>
      <c r="Q37" s="569"/>
      <c r="R37" s="571"/>
      <c r="S37" s="573"/>
      <c r="T37" s="571"/>
      <c r="U37" s="575"/>
      <c r="V37" s="577"/>
      <c r="W37" s="557"/>
      <c r="X37" s="559"/>
      <c r="Y37" s="588"/>
      <c r="Z37" s="654"/>
      <c r="AA37" s="566"/>
      <c r="AB37" s="719"/>
      <c r="AC37" s="721"/>
      <c r="AD37" s="671"/>
      <c r="AE37" s="707"/>
      <c r="AF37" s="401"/>
      <c r="AG37" s="723"/>
    </row>
    <row r="38" spans="1:33" ht="37.5" x14ac:dyDescent="0.2">
      <c r="A38" s="489"/>
      <c r="B38" s="503"/>
      <c r="C38" s="727"/>
      <c r="D38" s="729"/>
      <c r="E38" s="731"/>
      <c r="F38" s="733"/>
      <c r="G38" s="601"/>
      <c r="H38" s="580"/>
      <c r="I38" s="582"/>
      <c r="J38" s="559"/>
      <c r="K38" s="569"/>
      <c r="L38" s="588"/>
      <c r="M38" s="726"/>
      <c r="N38" s="122" t="s">
        <v>207</v>
      </c>
      <c r="O38" s="121" t="s">
        <v>11</v>
      </c>
      <c r="P38" s="109">
        <f>IF(O38="SÍ",10,"0")</f>
        <v>10</v>
      </c>
      <c r="Q38" s="569"/>
      <c r="R38" s="571"/>
      <c r="S38" s="573"/>
      <c r="T38" s="571"/>
      <c r="U38" s="575"/>
      <c r="V38" s="577"/>
      <c r="W38" s="557"/>
      <c r="X38" s="559"/>
      <c r="Y38" s="588"/>
      <c r="Z38" s="654"/>
      <c r="AA38" s="566"/>
      <c r="AB38" s="719"/>
      <c r="AC38" s="721"/>
      <c r="AD38" s="671"/>
      <c r="AE38" s="707"/>
      <c r="AF38" s="401"/>
      <c r="AG38" s="723"/>
    </row>
    <row r="39" spans="1:33" ht="37.5" x14ac:dyDescent="0.2">
      <c r="A39" s="502"/>
      <c r="B39" s="504"/>
      <c r="C39" s="728"/>
      <c r="D39" s="730"/>
      <c r="E39" s="718"/>
      <c r="F39" s="734"/>
      <c r="G39" s="602"/>
      <c r="H39" s="581"/>
      <c r="I39" s="583"/>
      <c r="J39" s="559"/>
      <c r="K39" s="569"/>
      <c r="L39" s="560"/>
      <c r="M39" s="726"/>
      <c r="N39" s="124" t="s">
        <v>35</v>
      </c>
      <c r="O39" s="121" t="s">
        <v>190</v>
      </c>
      <c r="P39" s="109" t="str">
        <f>IF(O39="SÍ",30,"0")</f>
        <v>0</v>
      </c>
      <c r="Q39" s="569"/>
      <c r="R39" s="571"/>
      <c r="S39" s="573"/>
      <c r="T39" s="571"/>
      <c r="U39" s="575"/>
      <c r="V39" s="578"/>
      <c r="W39" s="558"/>
      <c r="X39" s="559"/>
      <c r="Y39" s="588"/>
      <c r="Z39" s="654"/>
      <c r="AA39" s="566"/>
      <c r="AB39" s="720"/>
      <c r="AC39" s="721"/>
      <c r="AD39" s="671"/>
      <c r="AE39" s="708"/>
      <c r="AF39" s="401"/>
      <c r="AG39" s="724"/>
    </row>
    <row r="40" spans="1:33" ht="56.25" x14ac:dyDescent="0.2">
      <c r="A40" s="710" t="s">
        <v>272</v>
      </c>
      <c r="B40" s="711" t="s">
        <v>273</v>
      </c>
      <c r="C40" s="714" t="s">
        <v>274</v>
      </c>
      <c r="D40" s="498" t="s">
        <v>67</v>
      </c>
      <c r="E40" s="716" t="s">
        <v>275</v>
      </c>
      <c r="F40" s="679" t="s">
        <v>276</v>
      </c>
      <c r="G40" s="601" t="s">
        <v>13</v>
      </c>
      <c r="H40" s="579" t="str">
        <f>IF(G40="(1) RARA VEZ","1", IF(G40="(2) IMPROBABLE","2",IF(G40="(3) POSIBLE","3",IF(G40="(4) PROBABLE","4",IF(G40="(5) CASI SEGURO","5","")))))</f>
        <v>1</v>
      </c>
      <c r="I40" s="582" t="s">
        <v>66</v>
      </c>
      <c r="J40" s="559" t="str">
        <f>IF(I40="(1) INSIGNIFICANTE","1",IF(I40="(2) MENOR","2",IF(I40="(3) MODERADO","3",IF(I40="(4) MAYOR","4",IF(I40="(5) CATASTRÓFICO","5","")))))</f>
        <v>3</v>
      </c>
      <c r="K40" s="569">
        <f>H40*J40</f>
        <v>3</v>
      </c>
      <c r="L40" s="584">
        <f>+K40</f>
        <v>3</v>
      </c>
      <c r="M40" s="709" t="s">
        <v>277</v>
      </c>
      <c r="N40" s="120" t="s">
        <v>6</v>
      </c>
      <c r="O40" s="121" t="s">
        <v>190</v>
      </c>
      <c r="P40" s="107" t="str">
        <f>IF(O40="SÍ",15,"0")</f>
        <v>0</v>
      </c>
      <c r="Q40" s="568">
        <f>SUM(P40:P46)</f>
        <v>5</v>
      </c>
      <c r="R40" s="570">
        <f>IF(AND(Q40&gt;=0,Q40&lt;=50),0,IF(AND(Q40&gt;50,Q40&lt;=75),1,IF(AND(Q40&gt;75,Q40&lt;=100),2,"REVISAR")))</f>
        <v>0</v>
      </c>
      <c r="S40" s="572" t="s">
        <v>8</v>
      </c>
      <c r="T40" s="570">
        <f>IF(S40="PROBABILIDAD",H40-R40,J40-R40)</f>
        <v>1</v>
      </c>
      <c r="U40" s="574">
        <f>IF($T40&lt;=0,1,$T40)</f>
        <v>1</v>
      </c>
      <c r="V40" s="576" t="str">
        <f>IF(AND($S40="PROBABILIDAD",$U40=1),$AM$2,IF(AND(S40="PROBABILIDAD",$U40=2),$AM$3,IF(AND($S40="PROBABILIDAD",$U40=3),$AM$4,IF(AND($S40="PROBABILIDAD",$U40=4),$AM$5,IF(AND($S40="PROBABILIDAD",$U40=5),$AM$6,$G40)))))</f>
        <v>(1) RARA VEZ</v>
      </c>
      <c r="W40" s="556" t="str">
        <f>IF(AND($S40="IMPACTO",$U40=1),$AL$2,IF(AND(S40="IMPACTO",$U40=2),$AL$3,IF(AND($S40="IMPACTO",$U40=3),$AL$4,IF(AND($S40="IMPACTO",$U40=4),$AL$5,IF(AND($S40="IMPACTO",$U40=5),$AL$6,I40)))))</f>
        <v>(3) MODERADO</v>
      </c>
      <c r="X40" s="559">
        <f>IF(S40="PROBABILIDAD",U40*J40,U40*H40)</f>
        <v>3</v>
      </c>
      <c r="Y40" s="606">
        <f>$X40</f>
        <v>3</v>
      </c>
      <c r="Z40" s="706" t="s">
        <v>278</v>
      </c>
      <c r="AA40" s="415">
        <v>2019</v>
      </c>
      <c r="AB40" s="679" t="s">
        <v>279</v>
      </c>
      <c r="AC40" s="694" t="s">
        <v>280</v>
      </c>
      <c r="AD40" s="697">
        <v>43558</v>
      </c>
      <c r="AE40" s="700" t="s">
        <v>281</v>
      </c>
      <c r="AF40" s="507" t="s">
        <v>282</v>
      </c>
      <c r="AG40" s="703" t="s">
        <v>283</v>
      </c>
    </row>
    <row r="41" spans="1:33" ht="56.25" x14ac:dyDescent="0.2">
      <c r="A41" s="710"/>
      <c r="B41" s="712"/>
      <c r="C41" s="714"/>
      <c r="D41" s="505"/>
      <c r="E41" s="716"/>
      <c r="F41" s="679"/>
      <c r="G41" s="601"/>
      <c r="H41" s="580"/>
      <c r="I41" s="582"/>
      <c r="J41" s="559"/>
      <c r="K41" s="569"/>
      <c r="L41" s="584"/>
      <c r="M41" s="709"/>
      <c r="N41" s="122" t="s">
        <v>7</v>
      </c>
      <c r="O41" s="121" t="s">
        <v>11</v>
      </c>
      <c r="P41" s="109">
        <f>IF(O41="SÍ",5,"0")</f>
        <v>5</v>
      </c>
      <c r="Q41" s="569"/>
      <c r="R41" s="571"/>
      <c r="S41" s="573"/>
      <c r="T41" s="571"/>
      <c r="U41" s="575"/>
      <c r="V41" s="577"/>
      <c r="W41" s="557"/>
      <c r="X41" s="559"/>
      <c r="Y41" s="607"/>
      <c r="Z41" s="707"/>
      <c r="AA41" s="416"/>
      <c r="AB41" s="679"/>
      <c r="AC41" s="695"/>
      <c r="AD41" s="698"/>
      <c r="AE41" s="701"/>
      <c r="AF41" s="660"/>
      <c r="AG41" s="704"/>
    </row>
    <row r="42" spans="1:33" ht="20.25" x14ac:dyDescent="0.2">
      <c r="A42" s="710"/>
      <c r="B42" s="712"/>
      <c r="C42" s="714"/>
      <c r="D42" s="505"/>
      <c r="E42" s="716"/>
      <c r="F42" s="679"/>
      <c r="G42" s="601"/>
      <c r="H42" s="580"/>
      <c r="I42" s="582"/>
      <c r="J42" s="559"/>
      <c r="K42" s="569"/>
      <c r="L42" s="588" t="str">
        <f>IF(AND(G40="(1) RARA VEZ",I40="(1) INSIGNIFICANTE"),"BAJA",IF(AND(G40="(1) RARA VEZ",I40="(2) MENOR"),"BAJA",IF(AND(G40="(2) IMPROBABLE",I40="(1) INSIGNIFICANTE"),"BAJA",IF(AND(G40="(3) POSIBLE",I40="(1) INSIGNIFICANTE"),"BAJA",IF(AND(G40="(4) PROBABLE",I40="(1) INSIGNIFICANTE"),"MODERADA",IF(AND(G40="(5) CASI SEGURO",I40="(1) INSIGNIFICANTE"),"ALTA",IF(AND(G40="(2) IMPROBABLE",I40="(2) MENOR"),"BAJA",IF(AND(G40="(3) POSIBLE",I40="(2) MENOR"),"MODERADA",IF(AND(G40="(4) PROBABLE",I40="(2) MENOR"),"ALTA",IF(AND(G40="(5) CASI SEGURO",I40="(2) MENOR"),"ALTA",IF(AND(G40="(1) RARA VEZ",I40="(3) MODERADO"),"MODERADA",IF(AND(G40="(2) IMPROBABLE",I40="(3) MODERADO"),"MODERADA",IF(AND(G40="(3) POSIBLE",I40="(3) MODERADO"),"ALTA",IF(AND(G40="(4) PROBABLE",I40="(3) MODERADO"),"ALTA",IF(AND(G40="(5) CASI SEGURO",I40="(3) MODERADO"),"EXTREMA",IF(AND(G40="(1) RARA VEZ",I40="(4) MAYOR"),"ALTA",IF(AND(G40="(2) IMPROBABLE",I40="(4) MAYOR"),"ALTA",IF(AND(G40="(3) POSIBLE",I40="(4) MAYOR"),"EXTREMA",IF(AND(G40="(4) PROBABLE",I40="(4) MAYOR"),"EXTREMA",IF(AND(G40="(5) CASI SEGURO",I40="(4) MAYOR"),"EXTREMA",IF(AND(G40="(1) RARA VEZ",I40="(5) CATASTRÓFICO"),"ALTA",IF(AND(G40="(2) IMPROBABLE",I40="(5) CATASTRÓFICO"),"EXTREMA",IF(AND(G40="(3) POSIBLE",I40="(5) CATASTRÓFICO"),"EXTREMA",IF(AND(G40="(4) PROBABLE",I40="(5) CATASTRÓFICO"),"EXTREMA",IF(AND(G40="(5) CASI SEGURO",I40="(5) CATASTRÓFICO"),"EXTREMA")))))))))))))))))))))))))</f>
        <v>MODERADA</v>
      </c>
      <c r="M42" s="709"/>
      <c r="N42" s="123" t="s">
        <v>3</v>
      </c>
      <c r="O42" s="121" t="s">
        <v>12</v>
      </c>
      <c r="P42" s="109" t="str">
        <f>IF(O42="SÍ",15,"0")</f>
        <v>0</v>
      </c>
      <c r="Q42" s="569"/>
      <c r="R42" s="571"/>
      <c r="S42" s="573"/>
      <c r="T42" s="571"/>
      <c r="U42" s="575"/>
      <c r="V42" s="577"/>
      <c r="W42" s="557"/>
      <c r="X42" s="559"/>
      <c r="Y42" s="588" t="str">
        <f>IF(AND(V40="(1) RARA VEZ",W40="(1) INSIGNIFICANTE"),"BAJA",IF(AND(V40="(1) RARA VEZ",W40="(2) MENOR"),"BAJA",IF(AND(V40="(2) IMPROBABLE",W40="(1) INSIGNIFICANTE"),"BAJA",IF(AND(V40="(3) POSIBLE",W40="(1) INSIGNIFICANTE"),"BAJA",IF(AND(V40="(4) PROBABLE",W40="(1) INSIGNIFICANTE"),"MODERADO",IF(AND(V40="(5) CASI SEGURO",W40="(1) INSIGNIFICANTE"),"ALTA",IF(AND(V40="(2) IMPROBABLE",W40="(2) MENOR"),"BAJA",IF(AND(V40="(3) POSIBLE",W40="(2) MENOR"),"MODERADA",IF(AND(V40="(4) PROBABLE",W40="(2) MENOR"),"ALTA",IF(AND(V40="(5) CASI SEGURO",W40="(2) MENOR"),"ALTA",IF(AND(V40="(1) RARA VEZ",W40="(3) MODERADO"),"MODERADA",IF(AND(V40="(2) IMPROBABLE",W40="(3) MODERADO"),"MODERADA",IF(AND(V40="(3) POSIBLE",W40="(3) MODERADO"),"ALTA",IF(AND(V40="(4) PROBABLE",W40="(3) MODERADO"),"ALTA",IF(AND(V40="(5) CASI SEGURO",W40="(3) MODERADO"),"EXTREMA",IF(AND(V40="(1) RARA VEZ",W40="(4) MAYOR"),"ALTA",IF(AND(V40="(2) IMPROBABLE",W40="(4) MAYOR"),"ALTA",IF(AND(V40="(3) POSIBLE",W40="(4) MAYOR"),"EXTREMA",IF(AND(V40="(4) PROBABLE",W40="(4) MAYOR"),"EXTREMA",IF(AND(V40="(5) CASI SEGURO",W40="(4) MAYOR"),"EXTREMA",IF(AND(V40="(1) RARA VEZ",W40="(5) CATASTRÓFICO"),"ALTA",IF(AND(V40="(2) IMPROBABLE",W40="(5) CATASTRÓFICO"),"EXTREMA",IF(AND(V40="(3) POSIBLE",W40="(5) CATASTRÓFICO"),"EXTREMA",IF(AND(V40="(4) PROBABLE",W40="(5) CATASTRÓFICO"),"EXTREMA",IF(AND(V40="(5) CASI SEGURO",W40="(5) CATASTRÓFICO"),"EXTREMA")))))))))))))))))))))))))</f>
        <v>MODERADA</v>
      </c>
      <c r="Z42" s="707"/>
      <c r="AA42" s="416"/>
      <c r="AB42" s="679"/>
      <c r="AC42" s="695"/>
      <c r="AD42" s="698"/>
      <c r="AE42" s="701"/>
      <c r="AF42" s="660"/>
      <c r="AG42" s="704"/>
    </row>
    <row r="43" spans="1:33" ht="20.25" x14ac:dyDescent="0.2">
      <c r="A43" s="710"/>
      <c r="B43" s="712"/>
      <c r="C43" s="714"/>
      <c r="D43" s="505"/>
      <c r="E43" s="716"/>
      <c r="F43" s="679"/>
      <c r="G43" s="601"/>
      <c r="H43" s="580"/>
      <c r="I43" s="582"/>
      <c r="J43" s="559"/>
      <c r="K43" s="569"/>
      <c r="L43" s="588"/>
      <c r="M43" s="709"/>
      <c r="N43" s="123" t="s">
        <v>4</v>
      </c>
      <c r="O43" s="121" t="s">
        <v>190</v>
      </c>
      <c r="P43" s="109" t="str">
        <f>IF(O43="SÍ",10,"0")</f>
        <v>0</v>
      </c>
      <c r="Q43" s="569"/>
      <c r="R43" s="571"/>
      <c r="S43" s="573"/>
      <c r="T43" s="571"/>
      <c r="U43" s="575"/>
      <c r="V43" s="577"/>
      <c r="W43" s="557"/>
      <c r="X43" s="559"/>
      <c r="Y43" s="588"/>
      <c r="Z43" s="707"/>
      <c r="AA43" s="416"/>
      <c r="AB43" s="679"/>
      <c r="AC43" s="695"/>
      <c r="AD43" s="698"/>
      <c r="AE43" s="701"/>
      <c r="AF43" s="660"/>
      <c r="AG43" s="704"/>
    </row>
    <row r="44" spans="1:33" ht="37.5" x14ac:dyDescent="0.2">
      <c r="A44" s="710"/>
      <c r="B44" s="712"/>
      <c r="C44" s="714"/>
      <c r="D44" s="505"/>
      <c r="E44" s="716"/>
      <c r="F44" s="679"/>
      <c r="G44" s="601"/>
      <c r="H44" s="580"/>
      <c r="I44" s="582"/>
      <c r="J44" s="559"/>
      <c r="K44" s="569"/>
      <c r="L44" s="588"/>
      <c r="M44" s="709"/>
      <c r="N44" s="122" t="s">
        <v>36</v>
      </c>
      <c r="O44" s="121" t="s">
        <v>190</v>
      </c>
      <c r="P44" s="109" t="str">
        <f>IF(O44="SÍ",15,"0")</f>
        <v>0</v>
      </c>
      <c r="Q44" s="569"/>
      <c r="R44" s="571"/>
      <c r="S44" s="573"/>
      <c r="T44" s="571"/>
      <c r="U44" s="575"/>
      <c r="V44" s="577"/>
      <c r="W44" s="557"/>
      <c r="X44" s="559"/>
      <c r="Y44" s="588"/>
      <c r="Z44" s="707"/>
      <c r="AA44" s="416"/>
      <c r="AB44" s="679"/>
      <c r="AC44" s="695"/>
      <c r="AD44" s="698"/>
      <c r="AE44" s="701"/>
      <c r="AF44" s="660"/>
      <c r="AG44" s="704"/>
    </row>
    <row r="45" spans="1:33" ht="37.5" x14ac:dyDescent="0.2">
      <c r="A45" s="710"/>
      <c r="B45" s="712"/>
      <c r="C45" s="714"/>
      <c r="D45" s="505"/>
      <c r="E45" s="716"/>
      <c r="F45" s="679"/>
      <c r="G45" s="601"/>
      <c r="H45" s="580"/>
      <c r="I45" s="582"/>
      <c r="J45" s="559"/>
      <c r="K45" s="569"/>
      <c r="L45" s="588"/>
      <c r="M45" s="709"/>
      <c r="N45" s="122" t="s">
        <v>207</v>
      </c>
      <c r="O45" s="121" t="s">
        <v>190</v>
      </c>
      <c r="P45" s="109" t="str">
        <f>IF(O45="SÍ",10,"0")</f>
        <v>0</v>
      </c>
      <c r="Q45" s="569"/>
      <c r="R45" s="571"/>
      <c r="S45" s="573"/>
      <c r="T45" s="571"/>
      <c r="U45" s="575"/>
      <c r="V45" s="577"/>
      <c r="W45" s="557"/>
      <c r="X45" s="559"/>
      <c r="Y45" s="588"/>
      <c r="Z45" s="707"/>
      <c r="AA45" s="416"/>
      <c r="AB45" s="679"/>
      <c r="AC45" s="695"/>
      <c r="AD45" s="698"/>
      <c r="AE45" s="701"/>
      <c r="AF45" s="660"/>
      <c r="AG45" s="704"/>
    </row>
    <row r="46" spans="1:33" ht="37.5" x14ac:dyDescent="0.2">
      <c r="A46" s="711"/>
      <c r="B46" s="713"/>
      <c r="C46" s="715"/>
      <c r="D46" s="506"/>
      <c r="E46" s="717"/>
      <c r="F46" s="680"/>
      <c r="G46" s="602"/>
      <c r="H46" s="581"/>
      <c r="I46" s="583"/>
      <c r="J46" s="559"/>
      <c r="K46" s="569"/>
      <c r="L46" s="560"/>
      <c r="M46" s="682"/>
      <c r="N46" s="124" t="s">
        <v>35</v>
      </c>
      <c r="O46" s="121" t="s">
        <v>190</v>
      </c>
      <c r="P46" s="109" t="str">
        <f>IF(O46="SÍ",30,"0")</f>
        <v>0</v>
      </c>
      <c r="Q46" s="569"/>
      <c r="R46" s="571"/>
      <c r="S46" s="573"/>
      <c r="T46" s="571"/>
      <c r="U46" s="575"/>
      <c r="V46" s="578"/>
      <c r="W46" s="558"/>
      <c r="X46" s="559"/>
      <c r="Y46" s="588"/>
      <c r="Z46" s="708"/>
      <c r="AA46" s="417"/>
      <c r="AB46" s="680"/>
      <c r="AC46" s="696"/>
      <c r="AD46" s="699"/>
      <c r="AE46" s="702"/>
      <c r="AF46" s="661"/>
      <c r="AG46" s="705"/>
    </row>
    <row r="47" spans="1:33" ht="56.25" x14ac:dyDescent="0.2">
      <c r="A47" s="489" t="s">
        <v>262</v>
      </c>
      <c r="B47" s="502" t="s">
        <v>284</v>
      </c>
      <c r="C47" s="680" t="s">
        <v>285</v>
      </c>
      <c r="D47" s="545" t="s">
        <v>67</v>
      </c>
      <c r="E47" s="679" t="s">
        <v>286</v>
      </c>
      <c r="F47" s="679" t="s">
        <v>287</v>
      </c>
      <c r="G47" s="601" t="s">
        <v>16</v>
      </c>
      <c r="H47" s="614" t="str">
        <f>IF(G47="(1) RARA VEZ","1", IF(G47="(2) IMPROBABLE","2",IF(G47="(3) POSIBLE","3",IF(G47="(4) PROBABLE","4",IF(G47="(5) CASI SEGURO","5","")))))</f>
        <v>4</v>
      </c>
      <c r="I47" s="601" t="s">
        <v>68</v>
      </c>
      <c r="J47" s="559" t="str">
        <f>IF(I47="(1) INSIGNIFICANTE","1",IF(I47="(2) MENOR","2",IF(I47="(3) MODERADO","3",IF(I47="(4) MAYOR","4",IF(I47="(5) CATASTRÓFICO","5","")))))</f>
        <v>4</v>
      </c>
      <c r="K47" s="569">
        <f>H47*J47</f>
        <v>16</v>
      </c>
      <c r="L47" s="584">
        <f>+K47</f>
        <v>16</v>
      </c>
      <c r="M47" s="691" t="s">
        <v>288</v>
      </c>
      <c r="N47" s="120" t="s">
        <v>6</v>
      </c>
      <c r="O47" s="121" t="s">
        <v>190</v>
      </c>
      <c r="P47" s="107" t="str">
        <f>IF(O47="SÍ",15,"0")</f>
        <v>0</v>
      </c>
      <c r="Q47" s="568">
        <f>SUM(P47:P53)</f>
        <v>15</v>
      </c>
      <c r="R47" s="570">
        <f>IF(AND(Q47&gt;=0,Q47&lt;=50),0,IF(AND(Q47&gt;50,Q47&lt;=75),1,IF(AND(Q47&gt;75,Q47&lt;=100),2,"REVISAR")))</f>
        <v>0</v>
      </c>
      <c r="S47" s="572" t="s">
        <v>8</v>
      </c>
      <c r="T47" s="570">
        <f>IF(S47="PROBABILIDAD",H47-R47,J47-R47)</f>
        <v>4</v>
      </c>
      <c r="U47" s="574">
        <f>IF($T47&lt;=0,1,$T47)</f>
        <v>4</v>
      </c>
      <c r="V47" s="664" t="str">
        <f>IF(AND($S47="PROBABILIDAD",$U47=1),$AM$2,IF(AND(S47="PROBABILIDAD",$U47=2),$AM$3,IF(AND($S47="PROBABILIDAD",$U47=3),$AM$4,IF(AND($S47="PROBABILIDAD",$U47=4),$AM$5,IF(AND($S47="PROBABILIDAD",$U47=5),$AM$6,$G47)))))</f>
        <v>(4) PROBABLE</v>
      </c>
      <c r="W47" s="667" t="str">
        <f>IF(AND($S47="IMPACTO",$U47=1),$AL$2,IF(AND(S47="IMPACTO",$U47=2),$AL$3,IF(AND($S47="IMPACTO",$U47=3),$AL$4,IF(AND($S47="IMPACTO",$U47=4),$AL$5,IF(AND($S47="IMPACTO",$U47=5),$AL$6,I47)))))</f>
        <v>(4) MAYOR</v>
      </c>
      <c r="X47" s="559">
        <f>IF(S47="PROBABILIDAD",U47*J47,U47*H47)</f>
        <v>16</v>
      </c>
      <c r="Y47" s="606">
        <f>$X47</f>
        <v>16</v>
      </c>
      <c r="Z47" s="653" t="s">
        <v>289</v>
      </c>
      <c r="AA47" s="670">
        <v>2019</v>
      </c>
      <c r="AB47" s="653" t="s">
        <v>290</v>
      </c>
      <c r="AC47" s="653" t="s">
        <v>291</v>
      </c>
      <c r="AD47" s="655">
        <v>43558</v>
      </c>
      <c r="AE47" s="689" t="s">
        <v>292</v>
      </c>
      <c r="AF47" s="507" t="s">
        <v>293</v>
      </c>
      <c r="AG47" s="562" t="s">
        <v>294</v>
      </c>
    </row>
    <row r="48" spans="1:33" ht="56.25" x14ac:dyDescent="0.2">
      <c r="A48" s="489"/>
      <c r="B48" s="503"/>
      <c r="C48" s="687"/>
      <c r="D48" s="677"/>
      <c r="E48" s="679"/>
      <c r="F48" s="679"/>
      <c r="G48" s="601"/>
      <c r="H48" s="615"/>
      <c r="I48" s="601"/>
      <c r="J48" s="559"/>
      <c r="K48" s="569"/>
      <c r="L48" s="584"/>
      <c r="M48" s="692"/>
      <c r="N48" s="122" t="s">
        <v>7</v>
      </c>
      <c r="O48" s="121" t="s">
        <v>11</v>
      </c>
      <c r="P48" s="109">
        <f>IF(O48="SÍ",5,"0")</f>
        <v>5</v>
      </c>
      <c r="Q48" s="569"/>
      <c r="R48" s="571"/>
      <c r="S48" s="573"/>
      <c r="T48" s="571"/>
      <c r="U48" s="575"/>
      <c r="V48" s="665"/>
      <c r="W48" s="668"/>
      <c r="X48" s="559"/>
      <c r="Y48" s="607"/>
      <c r="Z48" s="654"/>
      <c r="AA48" s="671"/>
      <c r="AB48" s="654"/>
      <c r="AC48" s="654"/>
      <c r="AD48" s="656"/>
      <c r="AE48" s="690"/>
      <c r="AF48" s="660"/>
      <c r="AG48" s="563"/>
    </row>
    <row r="49" spans="1:33" ht="20.25" x14ac:dyDescent="0.2">
      <c r="A49" s="489"/>
      <c r="B49" s="503"/>
      <c r="C49" s="687"/>
      <c r="D49" s="677"/>
      <c r="E49" s="679"/>
      <c r="F49" s="679"/>
      <c r="G49" s="601"/>
      <c r="H49" s="615"/>
      <c r="I49" s="601"/>
      <c r="J49" s="559"/>
      <c r="K49" s="569"/>
      <c r="L49" s="588" t="str">
        <f>IF(AND(G47="(1) RARA VEZ",I47="(1) INSIGNIFICANTE"),"BAJA",IF(AND(G47="(1) RARA VEZ",I47="(2) MENOR"),"BAJA",IF(AND(G47="(2) IMPROBABLE",I47="(1) INSIGNIFICANTE"),"BAJA",IF(AND(G47="(3) POSIBLE",I47="(1) INSIGNIFICANTE"),"BAJA",IF(AND(G47="(4) PROBABLE",I47="(1) INSIGNIFICANTE"),"MODERADA",IF(AND(G47="(5) CASI SEGURO",I47="(1) INSIGNIFICANTE"),"ALTA",IF(AND(G47="(2) IMPROBABLE",I47="(2) MENOR"),"BAJA",IF(AND(G47="(3) POSIBLE",I47="(2) MENOR"),"MODERADA",IF(AND(G47="(4) PROBABLE",I47="(2) MENOR"),"ALTA",IF(AND(G47="(5) CASI SEGURO",I47="(2) MENOR"),"ALTA",IF(AND(G47="(1) RARA VEZ",I47="(3) MODERADO"),"MODERADA",IF(AND(G47="(2) IMPROBABLE",I47="(3) MODERADO"),"MODERADA",IF(AND(G47="(3) POSIBLE",I47="(3) MODERADO"),"ALTA",IF(AND(G47="(4) PROBABLE",I47="(3) MODERADO"),"ALTA",IF(AND(G47="(5) CASI SEGURO",I47="(3) MODERADO"),"EXTREMA",IF(AND(G47="(1) RARA VEZ",I47="(4) MAYOR"),"ALTA",IF(AND(G47="(2) IMPROBABLE",I47="(4) MAYOR"),"ALTA",IF(AND(G47="(3) POSIBLE",I47="(4) MAYOR"),"EXTREMA",IF(AND(G47="(4) PROBABLE",I47="(4) MAYOR"),"EXTREMA",IF(AND(G47="(5) CASI SEGURO",I47="(4) MAYOR"),"EXTREMA",IF(AND(G47="(1) RARA VEZ",I47="(5) CATASTRÓFICO"),"ALTA",IF(AND(G47="(2) IMPROBABLE",I47="(5) CATASTRÓFICO"),"EXTREMA",IF(AND(G47="(3) POSIBLE",I47="(5) CATASTRÓFICO"),"EXTREMA",IF(AND(G47="(4) PROBABLE",I47="(5) CATASTRÓFICO"),"EXTREMA",IF(AND(G47="(5) CASI SEGURO",I47="(5) CATASTRÓFICO"),"EXTREMA")))))))))))))))))))))))))</f>
        <v>EXTREMA</v>
      </c>
      <c r="M49" s="692"/>
      <c r="N49" s="123" t="s">
        <v>3</v>
      </c>
      <c r="O49" s="121" t="s">
        <v>12</v>
      </c>
      <c r="P49" s="109" t="str">
        <f>IF(O49="SÍ",15,"0")</f>
        <v>0</v>
      </c>
      <c r="Q49" s="569"/>
      <c r="R49" s="571"/>
      <c r="S49" s="573"/>
      <c r="T49" s="571"/>
      <c r="U49" s="575"/>
      <c r="V49" s="665"/>
      <c r="W49" s="668"/>
      <c r="X49" s="559"/>
      <c r="Y49" s="588" t="str">
        <f>IF(AND(V47="(1) RARA VEZ",W47="(1) INSIGNIFICANTE"),"BAJA",IF(AND(V47="(1) RARA VEZ",W47="(2) MENOR"),"BAJA",IF(AND(V47="(2) IMPROBABLE",W47="(1) INSIGNIFICANTE"),"BAJA",IF(AND(V47="(3) POSIBLE",W47="(1) INSIGNIFICANTE"),"BAJA",IF(AND(V47="(4) PROBABLE",W47="(1) INSIGNIFICANTE"),"MODERADO",IF(AND(V47="(5) CASI SEGURO",W47="(1) INSIGNIFICANTE"),"ALTA",IF(AND(V47="(2) IMPROBABLE",W47="(2) MENOR"),"BAJA",IF(AND(V47="(3) POSIBLE",W47="(2) MENOR"),"MODERADA",IF(AND(V47="(4) PROBABLE",W47="(2) MENOR"),"ALTA",IF(AND(V47="(5) CASI SEGURO",W47="(2) MENOR"),"ALTA",IF(AND(V47="(1) RARA VEZ",W47="(3) MODERADO"),"MODERADA",IF(AND(V47="(2) IMPROBABLE",W47="(3) MODERADO"),"MODERADA",IF(AND(V47="(3) POSIBLE",W47="(3) MODERADO"),"ALTA",IF(AND(V47="(4) PROBABLE",W47="(3) MODERADO"),"ALTA",IF(AND(V47="(5) CASI SEGURO",W47="(3) MODERADO"),"EXTREMA",IF(AND(V47="(1) RARA VEZ",W47="(4) MAYOR"),"ALTA",IF(AND(V47="(2) IMPROBABLE",W47="(4) MAYOR"),"ALTA",IF(AND(V47="(3) POSIBLE",W47="(4) MAYOR"),"EXTREMA",IF(AND(V47="(4) PROBABLE",W47="(4) MAYOR"),"EXTREMA",IF(AND(V47="(5) CASI SEGURO",W47="(4) MAYOR"),"EXTREMA",IF(AND(V47="(1) RARA VEZ",W47="(5) CATASTRÓFICO"),"ALTA",IF(AND(V47="(2) IMPROBABLE",W47="(5) CATASTRÓFICO"),"EXTREMA",IF(AND(V47="(3) POSIBLE",W47="(5) CATASTRÓFICO"),"EXTREMA",IF(AND(V47="(4) PROBABLE",W47="(5) CATASTRÓFICO"),"EXTREMA",IF(AND(V47="(5) CASI SEGURO",W47="(5) CATASTRÓFICO"),"EXTREMA")))))))))))))))))))))))))</f>
        <v>EXTREMA</v>
      </c>
      <c r="Z49" s="654"/>
      <c r="AA49" s="671"/>
      <c r="AB49" s="654"/>
      <c r="AC49" s="654"/>
      <c r="AD49" s="656"/>
      <c r="AE49" s="690"/>
      <c r="AF49" s="660"/>
      <c r="AG49" s="563"/>
    </row>
    <row r="50" spans="1:33" ht="20.25" x14ac:dyDescent="0.2">
      <c r="A50" s="489"/>
      <c r="B50" s="503"/>
      <c r="C50" s="687"/>
      <c r="D50" s="677"/>
      <c r="E50" s="679"/>
      <c r="F50" s="679"/>
      <c r="G50" s="601"/>
      <c r="H50" s="615"/>
      <c r="I50" s="601"/>
      <c r="J50" s="559"/>
      <c r="K50" s="569"/>
      <c r="L50" s="588"/>
      <c r="M50" s="692"/>
      <c r="N50" s="123" t="s">
        <v>4</v>
      </c>
      <c r="O50" s="121" t="s">
        <v>11</v>
      </c>
      <c r="P50" s="109">
        <f>IF(O50="SÍ",10,"0")</f>
        <v>10</v>
      </c>
      <c r="Q50" s="569"/>
      <c r="R50" s="571"/>
      <c r="S50" s="573"/>
      <c r="T50" s="571"/>
      <c r="U50" s="575"/>
      <c r="V50" s="665"/>
      <c r="W50" s="668"/>
      <c r="X50" s="559"/>
      <c r="Y50" s="588"/>
      <c r="Z50" s="654"/>
      <c r="AA50" s="671"/>
      <c r="AB50" s="654"/>
      <c r="AC50" s="654"/>
      <c r="AD50" s="656"/>
      <c r="AE50" s="690"/>
      <c r="AF50" s="660"/>
      <c r="AG50" s="563"/>
    </row>
    <row r="51" spans="1:33" ht="37.5" x14ac:dyDescent="0.2">
      <c r="A51" s="489"/>
      <c r="B51" s="503"/>
      <c r="C51" s="687"/>
      <c r="D51" s="677"/>
      <c r="E51" s="679"/>
      <c r="F51" s="679"/>
      <c r="G51" s="601"/>
      <c r="H51" s="615"/>
      <c r="I51" s="601"/>
      <c r="J51" s="559"/>
      <c r="K51" s="569"/>
      <c r="L51" s="588"/>
      <c r="M51" s="692"/>
      <c r="N51" s="122" t="s">
        <v>36</v>
      </c>
      <c r="O51" s="121" t="s">
        <v>190</v>
      </c>
      <c r="P51" s="109" t="str">
        <f>IF(O51="SÍ",15,"0")</f>
        <v>0</v>
      </c>
      <c r="Q51" s="569"/>
      <c r="R51" s="571"/>
      <c r="S51" s="573"/>
      <c r="T51" s="571"/>
      <c r="U51" s="575"/>
      <c r="V51" s="665"/>
      <c r="W51" s="668"/>
      <c r="X51" s="559"/>
      <c r="Y51" s="588"/>
      <c r="Z51" s="654"/>
      <c r="AA51" s="671"/>
      <c r="AB51" s="654"/>
      <c r="AC51" s="654"/>
      <c r="AD51" s="656"/>
      <c r="AE51" s="690"/>
      <c r="AF51" s="660"/>
      <c r="AG51" s="563"/>
    </row>
    <row r="52" spans="1:33" ht="37.5" x14ac:dyDescent="0.2">
      <c r="A52" s="489"/>
      <c r="B52" s="503"/>
      <c r="C52" s="687"/>
      <c r="D52" s="677"/>
      <c r="E52" s="679"/>
      <c r="F52" s="679"/>
      <c r="G52" s="601"/>
      <c r="H52" s="615"/>
      <c r="I52" s="601"/>
      <c r="J52" s="559"/>
      <c r="K52" s="569"/>
      <c r="L52" s="588"/>
      <c r="M52" s="692"/>
      <c r="N52" s="122" t="s">
        <v>207</v>
      </c>
      <c r="O52" s="121" t="s">
        <v>12</v>
      </c>
      <c r="P52" s="109" t="str">
        <f>IF(O52="SÍ",10,"0")</f>
        <v>0</v>
      </c>
      <c r="Q52" s="569"/>
      <c r="R52" s="571"/>
      <c r="S52" s="573"/>
      <c r="T52" s="571"/>
      <c r="U52" s="575"/>
      <c r="V52" s="665"/>
      <c r="W52" s="668"/>
      <c r="X52" s="559"/>
      <c r="Y52" s="588"/>
      <c r="Z52" s="654"/>
      <c r="AA52" s="671"/>
      <c r="AB52" s="654"/>
      <c r="AC52" s="654"/>
      <c r="AD52" s="656"/>
      <c r="AE52" s="690"/>
      <c r="AF52" s="660"/>
      <c r="AG52" s="563"/>
    </row>
    <row r="53" spans="1:33" ht="37.5" x14ac:dyDescent="0.2">
      <c r="A53" s="502"/>
      <c r="B53" s="504"/>
      <c r="C53" s="688"/>
      <c r="D53" s="678"/>
      <c r="E53" s="680"/>
      <c r="F53" s="680"/>
      <c r="G53" s="602"/>
      <c r="H53" s="616"/>
      <c r="I53" s="602"/>
      <c r="J53" s="559"/>
      <c r="K53" s="569"/>
      <c r="L53" s="560"/>
      <c r="M53" s="693"/>
      <c r="N53" s="124" t="s">
        <v>35</v>
      </c>
      <c r="O53" s="121" t="s">
        <v>12</v>
      </c>
      <c r="P53" s="109" t="str">
        <f>IF(O53="SÍ",30,"0")</f>
        <v>0</v>
      </c>
      <c r="Q53" s="569"/>
      <c r="R53" s="571"/>
      <c r="S53" s="573"/>
      <c r="T53" s="571"/>
      <c r="U53" s="575"/>
      <c r="V53" s="666"/>
      <c r="W53" s="669"/>
      <c r="X53" s="559"/>
      <c r="Y53" s="588"/>
      <c r="Z53" s="654"/>
      <c r="AA53" s="671"/>
      <c r="AB53" s="654"/>
      <c r="AC53" s="654"/>
      <c r="AD53" s="656"/>
      <c r="AE53" s="690"/>
      <c r="AF53" s="661"/>
      <c r="AG53" s="564"/>
    </row>
    <row r="54" spans="1:33" ht="56.25" x14ac:dyDescent="0.2">
      <c r="A54" s="489" t="s">
        <v>262</v>
      </c>
      <c r="B54" s="502" t="s">
        <v>284</v>
      </c>
      <c r="C54" s="680" t="s">
        <v>295</v>
      </c>
      <c r="D54" s="545" t="s">
        <v>67</v>
      </c>
      <c r="E54" s="679" t="s">
        <v>296</v>
      </c>
      <c r="F54" s="679" t="s">
        <v>297</v>
      </c>
      <c r="G54" s="601" t="s">
        <v>16</v>
      </c>
      <c r="H54" s="579" t="str">
        <f>IF(G54="(1) RARA VEZ","1", IF(G54="(2) IMPROBABLE","2",IF(G54="(3) POSIBLE","3",IF(G54="(4) PROBABLE","4",IF(G54="(5) CASI SEGURO","5","")))))</f>
        <v>4</v>
      </c>
      <c r="I54" s="582" t="s">
        <v>66</v>
      </c>
      <c r="J54" s="559" t="str">
        <f>IF(I54="(1) INSIGNIFICANTE","1",IF(I54="(2) MENOR","2",IF(I54="(3) MODERADO","3",IF(I54="(4) MAYOR","4",IF(I54="(5) CATASTRÓFICO","5","")))))</f>
        <v>3</v>
      </c>
      <c r="K54" s="569">
        <f>H54*J54</f>
        <v>12</v>
      </c>
      <c r="L54" s="584">
        <f>+K54</f>
        <v>12</v>
      </c>
      <c r="M54" s="685" t="s">
        <v>298</v>
      </c>
      <c r="N54" s="120" t="s">
        <v>6</v>
      </c>
      <c r="O54" s="121" t="s">
        <v>190</v>
      </c>
      <c r="P54" s="107" t="str">
        <f>IF(O54="SÍ",15,"0")</f>
        <v>0</v>
      </c>
      <c r="Q54" s="568">
        <f>SUM(P54:P60)</f>
        <v>0</v>
      </c>
      <c r="R54" s="570">
        <f>IF(AND(Q54&gt;=0,Q54&lt;=50),0,IF(AND(Q54&gt;50,Q54&lt;=75),1,IF(AND(Q54&gt;75,Q54&lt;=100),2,"REVISAR")))</f>
        <v>0</v>
      </c>
      <c r="S54" s="572" t="s">
        <v>9</v>
      </c>
      <c r="T54" s="570">
        <f>IF(S54="PROBABILIDAD",H54-R54,J54-R54)</f>
        <v>3</v>
      </c>
      <c r="U54" s="574">
        <f>IF($T54&lt;=0,1,$T54)</f>
        <v>3</v>
      </c>
      <c r="V54" s="664" t="str">
        <f>IF(AND($S54="PROBABILIDAD",$U54=1),$AM$2,IF(AND(S54="PROBABILIDAD",$U54=2),$AM$3,IF(AND($S54="PROBABILIDAD",$U54=3),$AM$4,IF(AND($S54="PROBABILIDAD",$U54=4),$AM$5,IF(AND($S54="PROBABILIDAD",$U54=5),$AM$6,$G54)))))</f>
        <v>(4) PROBABLE</v>
      </c>
      <c r="W54" s="667" t="str">
        <f>IF(AND($S54="IMPACTO",$U54=1),$AL$2,IF(AND(S54="IMPACTO",$U54=2),$AL$3,IF(AND($S54="IMPACTO",$U54=3),$AL$4,IF(AND($S54="IMPACTO",$U54=4),$AL$5,IF(AND($S54="IMPACTO",$U54=5),$AL$6,I54)))))</f>
        <v>(3) MODERADO</v>
      </c>
      <c r="X54" s="559">
        <f>IF(S54="PROBABILIDAD",U54*J54,U54*H54)</f>
        <v>12</v>
      </c>
      <c r="Y54" s="606">
        <f>$X54</f>
        <v>12</v>
      </c>
      <c r="Z54" s="653" t="s">
        <v>299</v>
      </c>
      <c r="AA54" s="565">
        <v>2019</v>
      </c>
      <c r="AB54" s="653" t="s">
        <v>300</v>
      </c>
      <c r="AC54" s="653" t="s">
        <v>301</v>
      </c>
      <c r="AD54" s="681">
        <v>43558</v>
      </c>
      <c r="AE54" s="682" t="s">
        <v>302</v>
      </c>
      <c r="AF54" s="507" t="s">
        <v>293</v>
      </c>
      <c r="AG54" s="562" t="s">
        <v>303</v>
      </c>
    </row>
    <row r="55" spans="1:33" ht="56.25" x14ac:dyDescent="0.2">
      <c r="A55" s="489"/>
      <c r="B55" s="503"/>
      <c r="C55" s="687"/>
      <c r="D55" s="677"/>
      <c r="E55" s="679"/>
      <c r="F55" s="679"/>
      <c r="G55" s="601"/>
      <c r="H55" s="580"/>
      <c r="I55" s="582"/>
      <c r="J55" s="559"/>
      <c r="K55" s="569"/>
      <c r="L55" s="584"/>
      <c r="M55" s="686"/>
      <c r="N55" s="122" t="s">
        <v>7</v>
      </c>
      <c r="O55" s="121" t="s">
        <v>190</v>
      </c>
      <c r="P55" s="109" t="str">
        <f>IF(O55="SÍ",5,"0")</f>
        <v>0</v>
      </c>
      <c r="Q55" s="569"/>
      <c r="R55" s="571"/>
      <c r="S55" s="573"/>
      <c r="T55" s="571"/>
      <c r="U55" s="575"/>
      <c r="V55" s="665"/>
      <c r="W55" s="668"/>
      <c r="X55" s="559"/>
      <c r="Y55" s="607"/>
      <c r="Z55" s="654"/>
      <c r="AA55" s="566"/>
      <c r="AB55" s="654"/>
      <c r="AC55" s="654"/>
      <c r="AD55" s="671"/>
      <c r="AE55" s="683"/>
      <c r="AF55" s="660"/>
      <c r="AG55" s="563"/>
    </row>
    <row r="56" spans="1:33" ht="20.25" x14ac:dyDescent="0.2">
      <c r="A56" s="489"/>
      <c r="B56" s="503"/>
      <c r="C56" s="687"/>
      <c r="D56" s="677"/>
      <c r="E56" s="679"/>
      <c r="F56" s="679"/>
      <c r="G56" s="601"/>
      <c r="H56" s="580"/>
      <c r="I56" s="582"/>
      <c r="J56" s="559"/>
      <c r="K56" s="569"/>
      <c r="L56" s="588" t="str">
        <f>IF(AND(G54="(1) RARA VEZ",I54="(1) INSIGNIFICANTE"),"BAJA",IF(AND(G54="(1) RARA VEZ",I54="(2) MENOR"),"BAJA",IF(AND(G54="(2) IMPROBABLE",I54="(1) INSIGNIFICANTE"),"BAJA",IF(AND(G54="(3) POSIBLE",I54="(1) INSIGNIFICANTE"),"BAJA",IF(AND(G54="(4) PROBABLE",I54="(1) INSIGNIFICANTE"),"MODERADA",IF(AND(G54="(5) CASI SEGURO",I54="(1) INSIGNIFICANTE"),"ALTA",IF(AND(G54="(2) IMPROBABLE",I54="(2) MENOR"),"BAJA",IF(AND(G54="(3) POSIBLE",I54="(2) MENOR"),"MODERADA",IF(AND(G54="(4) PROBABLE",I54="(2) MENOR"),"ALTA",IF(AND(G54="(5) CASI SEGURO",I54="(2) MENOR"),"ALTA",IF(AND(G54="(1) RARA VEZ",I54="(3) MODERADO"),"MODERADA",IF(AND(G54="(2) IMPROBABLE",I54="(3) MODERADO"),"MODERADA",IF(AND(G54="(3) POSIBLE",I54="(3) MODERADO"),"ALTA",IF(AND(G54="(4) PROBABLE",I54="(3) MODERADO"),"ALTA",IF(AND(G54="(5) CASI SEGURO",I54="(3) MODERADO"),"EXTREMA",IF(AND(G54="(1) RARA VEZ",I54="(4) MAYOR"),"ALTA",IF(AND(G54="(2) IMPROBABLE",I54="(4) MAYOR"),"ALTA",IF(AND(G54="(3) POSIBLE",I54="(4) MAYOR"),"EXTREMA",IF(AND(G54="(4) PROBABLE",I54="(4) MAYOR"),"EXTREMA",IF(AND(G54="(5) CASI SEGURO",I54="(4) MAYOR"),"EXTREMA",IF(AND(G54="(1) RARA VEZ",I54="(5) CATASTRÓFICO"),"ALTA",IF(AND(G54="(2) IMPROBABLE",I54="(5) CATASTRÓFICO"),"EXTREMA",IF(AND(G54="(3) POSIBLE",I54="(5) CATASTRÓFICO"),"EXTREMA",IF(AND(G54="(4) PROBABLE",I54="(5) CATASTRÓFICO"),"EXTREMA",IF(AND(G54="(5) CASI SEGURO",I54="(5) CATASTRÓFICO"),"EXTREMA")))))))))))))))))))))))))</f>
        <v>ALTA</v>
      </c>
      <c r="M56" s="686"/>
      <c r="N56" s="123" t="s">
        <v>3</v>
      </c>
      <c r="O56" s="121" t="s">
        <v>12</v>
      </c>
      <c r="P56" s="109" t="str">
        <f>IF(O56="SÍ",15,"0")</f>
        <v>0</v>
      </c>
      <c r="Q56" s="569"/>
      <c r="R56" s="571"/>
      <c r="S56" s="573"/>
      <c r="T56" s="571"/>
      <c r="U56" s="575"/>
      <c r="V56" s="665"/>
      <c r="W56" s="668"/>
      <c r="X56" s="559"/>
      <c r="Y56" s="588" t="str">
        <f>IF(AND(V54="(1) RARA VEZ",W54="(1) INSIGNIFICANTE"),"BAJA",IF(AND(V54="(1) RARA VEZ",W54="(2) MENOR"),"BAJA",IF(AND(V54="(2) IMPROBABLE",W54="(1) INSIGNIFICANTE"),"BAJA",IF(AND(V54="(3) POSIBLE",W54="(1) INSIGNIFICANTE"),"BAJA",IF(AND(V54="(4) PROBABLE",W54="(1) INSIGNIFICANTE"),"MODERADO",IF(AND(V54="(5) CASI SEGURO",W54="(1) INSIGNIFICANTE"),"ALTA",IF(AND(V54="(2) IMPROBABLE",W54="(2) MENOR"),"BAJA",IF(AND(V54="(3) POSIBLE",W54="(2) MENOR"),"MODERADA",IF(AND(V54="(4) PROBABLE",W54="(2) MENOR"),"ALTA",IF(AND(V54="(5) CASI SEGURO",W54="(2) MENOR"),"ALTA",IF(AND(V54="(1) RARA VEZ",W54="(3) MODERADO"),"MODERADA",IF(AND(V54="(2) IMPROBABLE",W54="(3) MODERADO"),"MODERADA",IF(AND(V54="(3) POSIBLE",W54="(3) MODERADO"),"ALTA",IF(AND(V54="(4) PROBABLE",W54="(3) MODERADO"),"ALTA",IF(AND(V54="(5) CASI SEGURO",W54="(3) MODERADO"),"EXTREMA",IF(AND(V54="(1) RARA VEZ",W54="(4) MAYOR"),"ALTA",IF(AND(V54="(2) IMPROBABLE",W54="(4) MAYOR"),"ALTA",IF(AND(V54="(3) POSIBLE",W54="(4) MAYOR"),"EXTREMA",IF(AND(V54="(4) PROBABLE",W54="(4) MAYOR"),"EXTREMA",IF(AND(V54="(5) CASI SEGURO",W54="(4) MAYOR"),"EXTREMA",IF(AND(V54="(1) RARA VEZ",W54="(5) CATASTRÓFICO"),"ALTA",IF(AND(V54="(2) IMPROBABLE",W54="(5) CATASTRÓFICO"),"EXTREMA",IF(AND(V54="(3) POSIBLE",W54="(5) CATASTRÓFICO"),"EXTREMA",IF(AND(V54="(4) PROBABLE",W54="(5) CATASTRÓFICO"),"EXTREMA",IF(AND(V54="(5) CASI SEGURO",W54="(5) CATASTRÓFICO"),"EXTREMA")))))))))))))))))))))))))</f>
        <v>ALTA</v>
      </c>
      <c r="Z56" s="654"/>
      <c r="AA56" s="566"/>
      <c r="AB56" s="654"/>
      <c r="AC56" s="654"/>
      <c r="AD56" s="671"/>
      <c r="AE56" s="683"/>
      <c r="AF56" s="660"/>
      <c r="AG56" s="563"/>
    </row>
    <row r="57" spans="1:33" ht="20.25" x14ac:dyDescent="0.2">
      <c r="A57" s="489"/>
      <c r="B57" s="503"/>
      <c r="C57" s="687"/>
      <c r="D57" s="677"/>
      <c r="E57" s="679"/>
      <c r="F57" s="679"/>
      <c r="G57" s="601"/>
      <c r="H57" s="580"/>
      <c r="I57" s="582"/>
      <c r="J57" s="559"/>
      <c r="K57" s="569"/>
      <c r="L57" s="588"/>
      <c r="M57" s="686"/>
      <c r="N57" s="123" t="s">
        <v>4</v>
      </c>
      <c r="O57" s="121" t="s">
        <v>190</v>
      </c>
      <c r="P57" s="109" t="str">
        <f>IF(O57="SÍ",10,"0")</f>
        <v>0</v>
      </c>
      <c r="Q57" s="569"/>
      <c r="R57" s="571"/>
      <c r="S57" s="573"/>
      <c r="T57" s="571"/>
      <c r="U57" s="575"/>
      <c r="V57" s="665"/>
      <c r="W57" s="668"/>
      <c r="X57" s="559"/>
      <c r="Y57" s="588"/>
      <c r="Z57" s="654"/>
      <c r="AA57" s="566"/>
      <c r="AB57" s="654"/>
      <c r="AC57" s="654"/>
      <c r="AD57" s="671"/>
      <c r="AE57" s="683"/>
      <c r="AF57" s="660"/>
      <c r="AG57" s="563"/>
    </row>
    <row r="58" spans="1:33" ht="37.5" x14ac:dyDescent="0.2">
      <c r="A58" s="489"/>
      <c r="B58" s="503"/>
      <c r="C58" s="687"/>
      <c r="D58" s="677"/>
      <c r="E58" s="679"/>
      <c r="F58" s="679"/>
      <c r="G58" s="601"/>
      <c r="H58" s="580"/>
      <c r="I58" s="582"/>
      <c r="J58" s="559"/>
      <c r="K58" s="569"/>
      <c r="L58" s="588"/>
      <c r="M58" s="686"/>
      <c r="N58" s="122" t="s">
        <v>36</v>
      </c>
      <c r="O58" s="121" t="s">
        <v>190</v>
      </c>
      <c r="P58" s="109" t="str">
        <f>IF(O58="SÍ",15,"0")</f>
        <v>0</v>
      </c>
      <c r="Q58" s="569"/>
      <c r="R58" s="571"/>
      <c r="S58" s="573"/>
      <c r="T58" s="571"/>
      <c r="U58" s="575"/>
      <c r="V58" s="665"/>
      <c r="W58" s="668"/>
      <c r="X58" s="559"/>
      <c r="Y58" s="588"/>
      <c r="Z58" s="654"/>
      <c r="AA58" s="566"/>
      <c r="AB58" s="654"/>
      <c r="AC58" s="654"/>
      <c r="AD58" s="671"/>
      <c r="AE58" s="683"/>
      <c r="AF58" s="660"/>
      <c r="AG58" s="563"/>
    </row>
    <row r="59" spans="1:33" ht="37.5" x14ac:dyDescent="0.2">
      <c r="A59" s="489"/>
      <c r="B59" s="503"/>
      <c r="C59" s="687"/>
      <c r="D59" s="677"/>
      <c r="E59" s="679"/>
      <c r="F59" s="679"/>
      <c r="G59" s="601"/>
      <c r="H59" s="580"/>
      <c r="I59" s="582"/>
      <c r="J59" s="559"/>
      <c r="K59" s="569"/>
      <c r="L59" s="588"/>
      <c r="M59" s="686"/>
      <c r="N59" s="122" t="s">
        <v>207</v>
      </c>
      <c r="O59" s="121" t="s">
        <v>190</v>
      </c>
      <c r="P59" s="109" t="str">
        <f>IF(O59="SÍ",10,"0")</f>
        <v>0</v>
      </c>
      <c r="Q59" s="569"/>
      <c r="R59" s="571"/>
      <c r="S59" s="573"/>
      <c r="T59" s="571"/>
      <c r="U59" s="575"/>
      <c r="V59" s="665"/>
      <c r="W59" s="668"/>
      <c r="X59" s="559"/>
      <c r="Y59" s="588"/>
      <c r="Z59" s="654"/>
      <c r="AA59" s="566"/>
      <c r="AB59" s="654"/>
      <c r="AC59" s="654"/>
      <c r="AD59" s="671"/>
      <c r="AE59" s="683"/>
      <c r="AF59" s="660"/>
      <c r="AG59" s="563"/>
    </row>
    <row r="60" spans="1:33" ht="37.5" x14ac:dyDescent="0.2">
      <c r="A60" s="502"/>
      <c r="B60" s="504"/>
      <c r="C60" s="688"/>
      <c r="D60" s="678"/>
      <c r="E60" s="680"/>
      <c r="F60" s="680"/>
      <c r="G60" s="602"/>
      <c r="H60" s="581"/>
      <c r="I60" s="583"/>
      <c r="J60" s="559"/>
      <c r="K60" s="569"/>
      <c r="L60" s="560"/>
      <c r="M60" s="686"/>
      <c r="N60" s="124" t="s">
        <v>35</v>
      </c>
      <c r="O60" s="121" t="s">
        <v>190</v>
      </c>
      <c r="P60" s="109" t="str">
        <f>IF(O60="SÍ",30,"0")</f>
        <v>0</v>
      </c>
      <c r="Q60" s="569"/>
      <c r="R60" s="571"/>
      <c r="S60" s="573"/>
      <c r="T60" s="571"/>
      <c r="U60" s="575"/>
      <c r="V60" s="666"/>
      <c r="W60" s="669"/>
      <c r="X60" s="559"/>
      <c r="Y60" s="588"/>
      <c r="Z60" s="654"/>
      <c r="AA60" s="566"/>
      <c r="AB60" s="654"/>
      <c r="AC60" s="654"/>
      <c r="AD60" s="671"/>
      <c r="AE60" s="684"/>
      <c r="AF60" s="661"/>
      <c r="AG60" s="564"/>
    </row>
    <row r="61" spans="1:33" ht="56.25" x14ac:dyDescent="0.2">
      <c r="A61" s="489" t="s">
        <v>262</v>
      </c>
      <c r="B61" s="502" t="s">
        <v>304</v>
      </c>
      <c r="C61" s="675" t="s">
        <v>305</v>
      </c>
      <c r="D61" s="545" t="s">
        <v>67</v>
      </c>
      <c r="E61" s="679" t="s">
        <v>306</v>
      </c>
      <c r="F61" s="679" t="s">
        <v>307</v>
      </c>
      <c r="G61" s="601" t="s">
        <v>16</v>
      </c>
      <c r="H61" s="614" t="str">
        <f>IF(G61="(1) RARA VEZ","1", IF(G61="(2) IMPROBABLE","2",IF(G61="(3) POSIBLE","3",IF(G61="(4) PROBABLE","4",IF(G61="(5) CASI SEGURO","5","")))))</f>
        <v>4</v>
      </c>
      <c r="I61" s="601" t="s">
        <v>66</v>
      </c>
      <c r="J61" s="559" t="str">
        <f>IF(I61="(1) INSIGNIFICANTE","1",IF(I61="(2) MENOR","2",IF(I61="(3) MODERADO","3",IF(I61="(4) MAYOR","4",IF(I61="(5) CATASTRÓFICO","5","")))))</f>
        <v>3</v>
      </c>
      <c r="K61" s="569">
        <f>H61*J61</f>
        <v>12</v>
      </c>
      <c r="L61" s="584">
        <f>+K61</f>
        <v>12</v>
      </c>
      <c r="M61" s="672" t="s">
        <v>308</v>
      </c>
      <c r="N61" s="120" t="s">
        <v>6</v>
      </c>
      <c r="O61" s="121" t="s">
        <v>190</v>
      </c>
      <c r="P61" s="107" t="str">
        <f>IF(O61="SÍ",15,"0")</f>
        <v>0</v>
      </c>
      <c r="Q61" s="568">
        <f>SUM(P61:P67)</f>
        <v>25</v>
      </c>
      <c r="R61" s="570">
        <f>IF(AND(Q61&gt;=0,Q61&lt;=50),0,IF(AND(Q61&gt;50,Q61&lt;=75),1,IF(AND(Q61&gt;75,Q61&lt;=100),2,"REVISAR")))</f>
        <v>0</v>
      </c>
      <c r="S61" s="572" t="s">
        <v>9</v>
      </c>
      <c r="T61" s="570">
        <f>IF(S61="PROBABILIDAD",H61-R61,J61-R61)</f>
        <v>3</v>
      </c>
      <c r="U61" s="574">
        <f>IF($T61&lt;=0,1,$T61)</f>
        <v>3</v>
      </c>
      <c r="V61" s="664" t="str">
        <f>IF(AND($S61="PROBABILIDAD",$U61=1),$AM$2,IF(AND(S61="PROBABILIDAD",$U61=2),$AM$3,IF(AND($S61="PROBABILIDAD",$U61=3),$AM$4,IF(AND($S61="PROBABILIDAD",$U61=4),$AM$5,IF(AND($S61="PROBABILIDAD",$U61=5),$AM$6,$G61)))))</f>
        <v>(4) PROBABLE</v>
      </c>
      <c r="W61" s="667" t="str">
        <f>IF(AND($S61="IMPACTO",$U61=1),$AL$2,IF(AND(S61="IMPACTO",$U61=2),$AL$3,IF(AND($S61="IMPACTO",$U61=3),$AL$4,IF(AND($S61="IMPACTO",$U61=4),$AL$5,IF(AND($S61="IMPACTO",$U61=5),$AL$6,I61)))))</f>
        <v>(3) MODERADO</v>
      </c>
      <c r="X61" s="559">
        <f>IF(S61="PROBABILIDAD",U61*J61,U61*H61)</f>
        <v>12</v>
      </c>
      <c r="Y61" s="606">
        <f>$X61</f>
        <v>12</v>
      </c>
      <c r="Z61" s="653" t="s">
        <v>309</v>
      </c>
      <c r="AA61" s="670">
        <v>2019</v>
      </c>
      <c r="AB61" s="653" t="s">
        <v>310</v>
      </c>
      <c r="AC61" s="653" t="s">
        <v>311</v>
      </c>
      <c r="AD61" s="655">
        <v>43558</v>
      </c>
      <c r="AE61" s="657" t="s">
        <v>312</v>
      </c>
      <c r="AF61" s="507" t="s">
        <v>293</v>
      </c>
      <c r="AG61" s="657" t="s">
        <v>313</v>
      </c>
    </row>
    <row r="62" spans="1:33" ht="56.25" x14ac:dyDescent="0.2">
      <c r="A62" s="489"/>
      <c r="B62" s="503"/>
      <c r="C62" s="675"/>
      <c r="D62" s="677"/>
      <c r="E62" s="679"/>
      <c r="F62" s="679"/>
      <c r="G62" s="601"/>
      <c r="H62" s="615"/>
      <c r="I62" s="601"/>
      <c r="J62" s="559"/>
      <c r="K62" s="569"/>
      <c r="L62" s="584"/>
      <c r="M62" s="673"/>
      <c r="N62" s="122" t="s">
        <v>7</v>
      </c>
      <c r="O62" s="121" t="s">
        <v>11</v>
      </c>
      <c r="P62" s="109">
        <f>IF(O62="SÍ",5,"0")</f>
        <v>5</v>
      </c>
      <c r="Q62" s="569"/>
      <c r="R62" s="571"/>
      <c r="S62" s="573"/>
      <c r="T62" s="571"/>
      <c r="U62" s="575"/>
      <c r="V62" s="665"/>
      <c r="W62" s="668"/>
      <c r="X62" s="559"/>
      <c r="Y62" s="607"/>
      <c r="Z62" s="654"/>
      <c r="AA62" s="671"/>
      <c r="AB62" s="654"/>
      <c r="AC62" s="654"/>
      <c r="AD62" s="656"/>
      <c r="AE62" s="658"/>
      <c r="AF62" s="660"/>
      <c r="AG62" s="662"/>
    </row>
    <row r="63" spans="1:33" ht="20.25" x14ac:dyDescent="0.2">
      <c r="A63" s="489"/>
      <c r="B63" s="503"/>
      <c r="C63" s="675"/>
      <c r="D63" s="677"/>
      <c r="E63" s="679"/>
      <c r="F63" s="679"/>
      <c r="G63" s="601"/>
      <c r="H63" s="615"/>
      <c r="I63" s="601"/>
      <c r="J63" s="559"/>
      <c r="K63" s="569"/>
      <c r="L63" s="588" t="str">
        <f>IF(AND(G61="(1) RARA VEZ",I61="(1) INSIGNIFICANTE"),"BAJA",IF(AND(G61="(1) RARA VEZ",I61="(2) MENOR"),"BAJA",IF(AND(G61="(2) IMPROBABLE",I61="(1) INSIGNIFICANTE"),"BAJA",IF(AND(G61="(3) POSIBLE",I61="(1) INSIGNIFICANTE"),"BAJA",IF(AND(G61="(4) PROBABLE",I61="(1) INSIGNIFICANTE"),"MODERADA",IF(AND(G61="(5) CASI SEGURO",I61="(1) INSIGNIFICANTE"),"ALTA",IF(AND(G61="(2) IMPROBABLE",I61="(2) MENOR"),"BAJA",IF(AND(G61="(3) POSIBLE",I61="(2) MENOR"),"MODERADA",IF(AND(G61="(4) PROBABLE",I61="(2) MENOR"),"ALTA",IF(AND(G61="(5) CASI SEGURO",I61="(2) MENOR"),"ALTA",IF(AND(G61="(1) RARA VEZ",I61="(3) MODERADO"),"MODERADA",IF(AND(G61="(2) IMPROBABLE",I61="(3) MODERADO"),"MODERADA",IF(AND(G61="(3) POSIBLE",I61="(3) MODERADO"),"ALTA",IF(AND(G61="(4) PROBABLE",I61="(3) MODERADO"),"ALTA",IF(AND(G61="(5) CASI SEGURO",I61="(3) MODERADO"),"EXTREMA",IF(AND(G61="(1) RARA VEZ",I61="(4) MAYOR"),"ALTA",IF(AND(G61="(2) IMPROBABLE",I61="(4) MAYOR"),"ALTA",IF(AND(G61="(3) POSIBLE",I61="(4) MAYOR"),"EXTREMA",IF(AND(G61="(4) PROBABLE",I61="(4) MAYOR"),"EXTREMA",IF(AND(G61="(5) CASI SEGURO",I61="(4) MAYOR"),"EXTREMA",IF(AND(G61="(1) RARA VEZ",I61="(5) CATASTRÓFICO"),"ALTA",IF(AND(G61="(2) IMPROBABLE",I61="(5) CATASTRÓFICO"),"EXTREMA",IF(AND(G61="(3) POSIBLE",I61="(5) CATASTRÓFICO"),"EXTREMA",IF(AND(G61="(4) PROBABLE",I61="(5) CATASTRÓFICO"),"EXTREMA",IF(AND(G61="(5) CASI SEGURO",I61="(5) CATASTRÓFICO"),"EXTREMA")))))))))))))))))))))))))</f>
        <v>ALTA</v>
      </c>
      <c r="M63" s="673"/>
      <c r="N63" s="123" t="s">
        <v>3</v>
      </c>
      <c r="O63" s="121" t="s">
        <v>12</v>
      </c>
      <c r="P63" s="109" t="str">
        <f>IF(O63="SÍ",15,"0")</f>
        <v>0</v>
      </c>
      <c r="Q63" s="569"/>
      <c r="R63" s="571"/>
      <c r="S63" s="573"/>
      <c r="T63" s="571"/>
      <c r="U63" s="575"/>
      <c r="V63" s="665"/>
      <c r="W63" s="668"/>
      <c r="X63" s="559"/>
      <c r="Y63" s="588" t="str">
        <f>IF(AND(V61="(1) RARA VEZ",W61="(1) INSIGNIFICANTE"),"BAJA",IF(AND(V61="(1) RARA VEZ",W61="(2) MENOR"),"BAJA",IF(AND(V61="(2) IMPROBABLE",W61="(1) INSIGNIFICANTE"),"BAJA",IF(AND(V61="(3) POSIBLE",W61="(1) INSIGNIFICANTE"),"BAJA",IF(AND(V61="(4) PROBABLE",W61="(1) INSIGNIFICANTE"),"MODERADO",IF(AND(V61="(5) CASI SEGURO",W61="(1) INSIGNIFICANTE"),"ALTA",IF(AND(V61="(2) IMPROBABLE",W61="(2) MENOR"),"BAJA",IF(AND(V61="(3) POSIBLE",W61="(2) MENOR"),"MODERADA",IF(AND(V61="(4) PROBABLE",W61="(2) MENOR"),"ALTA",IF(AND(V61="(5) CASI SEGURO",W61="(2) MENOR"),"ALTA",IF(AND(V61="(1) RARA VEZ",W61="(3) MODERADO"),"MODERADA",IF(AND(V61="(2) IMPROBABLE",W61="(3) MODERADO"),"MODERADA",IF(AND(V61="(3) POSIBLE",W61="(3) MODERADO"),"ALTA",IF(AND(V61="(4) PROBABLE",W61="(3) MODERADO"),"ALTA",IF(AND(V61="(5) CASI SEGURO",W61="(3) MODERADO"),"EXTREMA",IF(AND(V61="(1) RARA VEZ",W61="(4) MAYOR"),"ALTA",IF(AND(V61="(2) IMPROBABLE",W61="(4) MAYOR"),"ALTA",IF(AND(V61="(3) POSIBLE",W61="(4) MAYOR"),"EXTREMA",IF(AND(V61="(4) PROBABLE",W61="(4) MAYOR"),"EXTREMA",IF(AND(V61="(5) CASI SEGURO",W61="(4) MAYOR"),"EXTREMA",IF(AND(V61="(1) RARA VEZ",W61="(5) CATASTRÓFICO"),"ALTA",IF(AND(V61="(2) IMPROBABLE",W61="(5) CATASTRÓFICO"),"EXTREMA",IF(AND(V61="(3) POSIBLE",W61="(5) CATASTRÓFICO"),"EXTREMA",IF(AND(V61="(4) PROBABLE",W61="(5) CATASTRÓFICO"),"EXTREMA",IF(AND(V61="(5) CASI SEGURO",W61="(5) CATASTRÓFICO"),"EXTREMA")))))))))))))))))))))))))</f>
        <v>ALTA</v>
      </c>
      <c r="Z63" s="654"/>
      <c r="AA63" s="671"/>
      <c r="AB63" s="654"/>
      <c r="AC63" s="654"/>
      <c r="AD63" s="656"/>
      <c r="AE63" s="658"/>
      <c r="AF63" s="660"/>
      <c r="AG63" s="662"/>
    </row>
    <row r="64" spans="1:33" ht="20.25" x14ac:dyDescent="0.2">
      <c r="A64" s="489"/>
      <c r="B64" s="503"/>
      <c r="C64" s="675"/>
      <c r="D64" s="677"/>
      <c r="E64" s="679"/>
      <c r="F64" s="679"/>
      <c r="G64" s="601"/>
      <c r="H64" s="615"/>
      <c r="I64" s="601"/>
      <c r="J64" s="559"/>
      <c r="K64" s="569"/>
      <c r="L64" s="588"/>
      <c r="M64" s="673"/>
      <c r="N64" s="123" t="s">
        <v>4</v>
      </c>
      <c r="O64" s="121" t="s">
        <v>11</v>
      </c>
      <c r="P64" s="109">
        <f>IF(O64="SÍ",10,"0")</f>
        <v>10</v>
      </c>
      <c r="Q64" s="569"/>
      <c r="R64" s="571"/>
      <c r="S64" s="573"/>
      <c r="T64" s="571"/>
      <c r="U64" s="575"/>
      <c r="V64" s="665"/>
      <c r="W64" s="668"/>
      <c r="X64" s="559"/>
      <c r="Y64" s="588"/>
      <c r="Z64" s="654"/>
      <c r="AA64" s="671"/>
      <c r="AB64" s="654"/>
      <c r="AC64" s="654"/>
      <c r="AD64" s="656"/>
      <c r="AE64" s="658"/>
      <c r="AF64" s="660"/>
      <c r="AG64" s="662"/>
    </row>
    <row r="65" spans="1:33" ht="37.5" x14ac:dyDescent="0.2">
      <c r="A65" s="489"/>
      <c r="B65" s="503"/>
      <c r="C65" s="675"/>
      <c r="D65" s="677"/>
      <c r="E65" s="679"/>
      <c r="F65" s="679"/>
      <c r="G65" s="601"/>
      <c r="H65" s="615"/>
      <c r="I65" s="601"/>
      <c r="J65" s="559"/>
      <c r="K65" s="569"/>
      <c r="L65" s="588"/>
      <c r="M65" s="673"/>
      <c r="N65" s="122" t="s">
        <v>36</v>
      </c>
      <c r="O65" s="121" t="s">
        <v>190</v>
      </c>
      <c r="P65" s="109" t="str">
        <f>IF(O65="SÍ",15,"0")</f>
        <v>0</v>
      </c>
      <c r="Q65" s="569"/>
      <c r="R65" s="571"/>
      <c r="S65" s="573"/>
      <c r="T65" s="571"/>
      <c r="U65" s="575"/>
      <c r="V65" s="665"/>
      <c r="W65" s="668"/>
      <c r="X65" s="559"/>
      <c r="Y65" s="588"/>
      <c r="Z65" s="654"/>
      <c r="AA65" s="671"/>
      <c r="AB65" s="654"/>
      <c r="AC65" s="654"/>
      <c r="AD65" s="656"/>
      <c r="AE65" s="658"/>
      <c r="AF65" s="660"/>
      <c r="AG65" s="662"/>
    </row>
    <row r="66" spans="1:33" ht="37.5" x14ac:dyDescent="0.2">
      <c r="A66" s="489"/>
      <c r="B66" s="503"/>
      <c r="C66" s="675"/>
      <c r="D66" s="677"/>
      <c r="E66" s="679"/>
      <c r="F66" s="679"/>
      <c r="G66" s="601"/>
      <c r="H66" s="615"/>
      <c r="I66" s="601"/>
      <c r="J66" s="559"/>
      <c r="K66" s="569"/>
      <c r="L66" s="588"/>
      <c r="M66" s="673"/>
      <c r="N66" s="122" t="s">
        <v>207</v>
      </c>
      <c r="O66" s="121" t="s">
        <v>11</v>
      </c>
      <c r="P66" s="109">
        <f>IF(O66="SÍ",10,"0")</f>
        <v>10</v>
      </c>
      <c r="Q66" s="569"/>
      <c r="R66" s="571"/>
      <c r="S66" s="573"/>
      <c r="T66" s="571"/>
      <c r="U66" s="575"/>
      <c r="V66" s="665"/>
      <c r="W66" s="668"/>
      <c r="X66" s="559"/>
      <c r="Y66" s="588"/>
      <c r="Z66" s="654"/>
      <c r="AA66" s="671"/>
      <c r="AB66" s="654"/>
      <c r="AC66" s="654"/>
      <c r="AD66" s="656"/>
      <c r="AE66" s="658"/>
      <c r="AF66" s="660"/>
      <c r="AG66" s="662"/>
    </row>
    <row r="67" spans="1:33" ht="37.5" x14ac:dyDescent="0.2">
      <c r="A67" s="502"/>
      <c r="B67" s="504"/>
      <c r="C67" s="676"/>
      <c r="D67" s="678"/>
      <c r="E67" s="680"/>
      <c r="F67" s="680"/>
      <c r="G67" s="602"/>
      <c r="H67" s="616"/>
      <c r="I67" s="602"/>
      <c r="J67" s="559"/>
      <c r="K67" s="569"/>
      <c r="L67" s="560"/>
      <c r="M67" s="674"/>
      <c r="N67" s="124" t="s">
        <v>35</v>
      </c>
      <c r="O67" s="121" t="s">
        <v>12</v>
      </c>
      <c r="P67" s="109" t="str">
        <f>IF(O67="SÍ",30,"0")</f>
        <v>0</v>
      </c>
      <c r="Q67" s="569"/>
      <c r="R67" s="571"/>
      <c r="S67" s="573"/>
      <c r="T67" s="571"/>
      <c r="U67" s="575"/>
      <c r="V67" s="666"/>
      <c r="W67" s="669"/>
      <c r="X67" s="559"/>
      <c r="Y67" s="588"/>
      <c r="Z67" s="654"/>
      <c r="AA67" s="671"/>
      <c r="AB67" s="654"/>
      <c r="AC67" s="654"/>
      <c r="AD67" s="656"/>
      <c r="AE67" s="659"/>
      <c r="AF67" s="661"/>
      <c r="AG67" s="663"/>
    </row>
    <row r="68" spans="1:33" ht="15.75" x14ac:dyDescent="0.2">
      <c r="A68" s="544" t="s">
        <v>218</v>
      </c>
      <c r="B68" s="544"/>
      <c r="C68" s="544"/>
      <c r="D68" s="544"/>
      <c r="E68" s="544"/>
      <c r="F68" s="544"/>
      <c r="G68" s="544"/>
      <c r="H68" s="544"/>
      <c r="I68" s="544"/>
      <c r="J68" s="544"/>
      <c r="K68" s="544"/>
      <c r="L68" s="544"/>
      <c r="M68" s="544"/>
      <c r="N68" s="544"/>
      <c r="O68" s="544"/>
      <c r="P68" s="544"/>
      <c r="Q68" s="544"/>
      <c r="R68" s="544"/>
      <c r="S68" s="544"/>
      <c r="T68" s="544"/>
      <c r="U68" s="544"/>
      <c r="V68" s="544"/>
      <c r="W68" s="544"/>
      <c r="X68" s="544"/>
      <c r="Y68" s="544"/>
      <c r="Z68" s="544"/>
      <c r="AA68" s="544"/>
      <c r="AB68" s="544"/>
      <c r="AC68" s="544"/>
      <c r="AD68" s="544"/>
      <c r="AE68" s="544"/>
      <c r="AF68" s="544"/>
      <c r="AG68" s="544"/>
    </row>
    <row r="69" spans="1:33" x14ac:dyDescent="0.2">
      <c r="A69" s="377" t="s">
        <v>34</v>
      </c>
      <c r="B69" s="377"/>
      <c r="C69" s="378"/>
      <c r="D69" s="378"/>
      <c r="E69" s="378"/>
      <c r="F69" s="378"/>
      <c r="G69" s="378"/>
      <c r="H69" s="378"/>
      <c r="I69" s="378"/>
      <c r="J69" s="378"/>
      <c r="K69" s="378"/>
      <c r="L69" s="378"/>
      <c r="M69" s="378"/>
      <c r="N69" s="378"/>
      <c r="O69" s="378"/>
      <c r="P69" s="378"/>
      <c r="Q69" s="378"/>
      <c r="R69" s="378"/>
      <c r="S69" s="378"/>
      <c r="T69" s="378"/>
      <c r="U69" s="378"/>
      <c r="V69" s="378"/>
      <c r="W69" s="378"/>
      <c r="X69" s="378"/>
      <c r="Y69" s="378"/>
      <c r="Z69" s="378"/>
      <c r="AA69" s="378"/>
      <c r="AB69" s="378"/>
      <c r="AC69" s="378"/>
      <c r="AD69" s="378"/>
      <c r="AE69" s="378"/>
      <c r="AF69" s="378"/>
      <c r="AG69" s="378"/>
    </row>
    <row r="70" spans="1:33" x14ac:dyDescent="0.2">
      <c r="A70" s="379" t="s">
        <v>55</v>
      </c>
      <c r="B70" s="379"/>
      <c r="C70" s="379" t="s">
        <v>71</v>
      </c>
      <c r="D70" s="379"/>
      <c r="E70" s="379"/>
      <c r="F70" s="379"/>
      <c r="G70" s="379"/>
      <c r="H70" s="379"/>
      <c r="I70" s="379"/>
      <c r="J70" s="379"/>
      <c r="K70" s="379"/>
      <c r="L70" s="379"/>
      <c r="M70" s="379"/>
      <c r="N70" s="379"/>
      <c r="O70" s="379"/>
      <c r="P70" s="379"/>
      <c r="Q70" s="379"/>
      <c r="R70" s="379"/>
      <c r="S70" s="379"/>
      <c r="T70" s="379"/>
      <c r="U70" s="379"/>
      <c r="V70" s="379"/>
      <c r="W70" s="379"/>
      <c r="X70" s="379"/>
      <c r="Y70" s="379"/>
      <c r="Z70" s="379"/>
      <c r="AA70" s="379"/>
      <c r="AB70" s="380" t="s">
        <v>57</v>
      </c>
      <c r="AC70" s="380"/>
      <c r="AD70" s="380"/>
      <c r="AE70" s="381" t="s">
        <v>26</v>
      </c>
      <c r="AF70" s="382"/>
      <c r="AG70" s="383"/>
    </row>
    <row r="71" spans="1:33" s="43" customFormat="1" x14ac:dyDescent="0.2">
      <c r="A71" s="649">
        <v>1</v>
      </c>
      <c r="B71" s="650"/>
      <c r="C71" s="651" t="s">
        <v>314</v>
      </c>
      <c r="D71" s="651"/>
      <c r="E71" s="651"/>
      <c r="F71" s="651"/>
      <c r="G71" s="651"/>
      <c r="H71" s="651"/>
      <c r="I71" s="651"/>
      <c r="J71" s="651"/>
      <c r="K71" s="651"/>
      <c r="L71" s="651"/>
      <c r="M71" s="651"/>
      <c r="N71" s="651"/>
      <c r="O71" s="651"/>
      <c r="P71" s="651"/>
      <c r="Q71" s="651"/>
      <c r="R71" s="651"/>
      <c r="S71" s="651"/>
      <c r="T71" s="651"/>
      <c r="U71" s="651"/>
      <c r="V71" s="651"/>
      <c r="W71" s="651"/>
      <c r="X71" s="651"/>
      <c r="Y71" s="651"/>
      <c r="Z71" s="651"/>
      <c r="AA71" s="651"/>
      <c r="AB71" s="374">
        <v>43521</v>
      </c>
      <c r="AC71" s="356"/>
      <c r="AD71" s="357"/>
      <c r="AE71" s="652" t="s">
        <v>315</v>
      </c>
      <c r="AF71" s="364"/>
      <c r="AG71" s="364"/>
    </row>
    <row r="72" spans="1:33" x14ac:dyDescent="0.2">
      <c r="A72" s="365" t="s">
        <v>37</v>
      </c>
      <c r="B72" s="366"/>
      <c r="C72" s="366"/>
      <c r="D72" s="366"/>
      <c r="E72" s="366"/>
      <c r="F72" s="366"/>
      <c r="G72" s="366"/>
      <c r="H72" s="366"/>
      <c r="I72" s="366"/>
      <c r="J72" s="366"/>
      <c r="K72" s="366"/>
      <c r="L72" s="366"/>
      <c r="M72" s="366"/>
      <c r="N72" s="366"/>
      <c r="O72" s="366"/>
      <c r="P72" s="366"/>
      <c r="Q72" s="366"/>
      <c r="R72" s="366"/>
      <c r="S72" s="366"/>
      <c r="T72" s="366"/>
      <c r="U72" s="366"/>
      <c r="V72" s="366"/>
      <c r="W72" s="366"/>
      <c r="X72" s="366"/>
      <c r="Y72" s="366"/>
      <c r="Z72" s="366"/>
      <c r="AA72" s="366"/>
      <c r="AB72" s="366"/>
      <c r="AC72" s="366"/>
      <c r="AD72" s="366"/>
      <c r="AE72" s="366"/>
      <c r="AF72" s="366"/>
      <c r="AG72" s="367"/>
    </row>
    <row r="73" spans="1:33" ht="18.75" x14ac:dyDescent="0.3">
      <c r="A73" s="532" t="s">
        <v>26</v>
      </c>
      <c r="B73" s="532"/>
      <c r="C73" s="532"/>
      <c r="D73" s="532"/>
      <c r="E73" s="532"/>
      <c r="F73" s="532"/>
      <c r="G73" s="532"/>
      <c r="H73" s="532"/>
      <c r="I73" s="532"/>
      <c r="J73" s="113"/>
      <c r="K73" s="113"/>
      <c r="L73" s="533" t="s">
        <v>223</v>
      </c>
      <c r="M73" s="534"/>
      <c r="N73" s="534"/>
      <c r="O73" s="534"/>
      <c r="P73" s="534"/>
      <c r="Q73" s="534"/>
      <c r="R73" s="534"/>
      <c r="S73" s="534"/>
      <c r="T73" s="534"/>
      <c r="U73" s="534"/>
      <c r="V73" s="534"/>
      <c r="W73" s="534"/>
      <c r="X73" s="44"/>
      <c r="Y73" s="532" t="s">
        <v>73</v>
      </c>
      <c r="Z73" s="532"/>
      <c r="AA73" s="535"/>
      <c r="AB73" s="535"/>
      <c r="AC73" s="535"/>
      <c r="AD73" s="535"/>
      <c r="AE73" s="535"/>
      <c r="AF73" s="535"/>
      <c r="AG73" s="535"/>
    </row>
    <row r="74" spans="1:33" s="43" customFormat="1" ht="18.75" x14ac:dyDescent="0.3">
      <c r="A74" s="114" t="s">
        <v>32</v>
      </c>
      <c r="B74" s="529" t="s">
        <v>316</v>
      </c>
      <c r="C74" s="529"/>
      <c r="D74" s="529"/>
      <c r="E74" s="529"/>
      <c r="F74" s="529"/>
      <c r="G74" s="529"/>
      <c r="H74" s="529"/>
      <c r="I74" s="529"/>
      <c r="J74" s="115"/>
      <c r="K74" s="116"/>
      <c r="L74" s="117" t="s">
        <v>32</v>
      </c>
      <c r="M74" s="536"/>
      <c r="N74" s="537"/>
      <c r="O74" s="537"/>
      <c r="P74" s="537"/>
      <c r="Q74" s="537"/>
      <c r="R74" s="537"/>
      <c r="S74" s="537"/>
      <c r="T74" s="537"/>
      <c r="U74" s="537"/>
      <c r="V74" s="537"/>
      <c r="W74" s="537"/>
      <c r="X74" s="45"/>
      <c r="Y74" s="117" t="s">
        <v>32</v>
      </c>
      <c r="Z74" s="529"/>
      <c r="AA74" s="529"/>
      <c r="AB74" s="529"/>
      <c r="AC74" s="529"/>
      <c r="AD74" s="529"/>
      <c r="AE74" s="529"/>
      <c r="AF74" s="529"/>
      <c r="AG74" s="529"/>
    </row>
    <row r="75" spans="1:33" s="43" customFormat="1" ht="18.75" x14ac:dyDescent="0.2">
      <c r="A75" s="114" t="s">
        <v>33</v>
      </c>
      <c r="B75" s="529" t="s">
        <v>317</v>
      </c>
      <c r="C75" s="530"/>
      <c r="D75" s="530"/>
      <c r="E75" s="530"/>
      <c r="F75" s="530"/>
      <c r="G75" s="530"/>
      <c r="H75" s="530"/>
      <c r="I75" s="530"/>
      <c r="J75" s="118"/>
      <c r="K75" s="119"/>
      <c r="L75" s="117" t="s">
        <v>33</v>
      </c>
      <c r="M75" s="531"/>
      <c r="N75" s="488"/>
      <c r="O75" s="488"/>
      <c r="P75" s="488"/>
      <c r="Q75" s="488"/>
      <c r="R75" s="488"/>
      <c r="S75" s="488"/>
      <c r="T75" s="488"/>
      <c r="U75" s="488"/>
      <c r="V75" s="488"/>
      <c r="W75" s="488"/>
      <c r="X75" s="45"/>
      <c r="Y75" s="117" t="s">
        <v>33</v>
      </c>
      <c r="Z75" s="529"/>
      <c r="AA75" s="530"/>
      <c r="AB75" s="530"/>
      <c r="AC75" s="530"/>
      <c r="AD75" s="530"/>
      <c r="AE75" s="530"/>
      <c r="AF75" s="530"/>
      <c r="AG75" s="530"/>
    </row>
    <row r="76" spans="1:33" s="43" customFormat="1" x14ac:dyDescent="0.2">
      <c r="D76" s="46"/>
    </row>
  </sheetData>
  <mergeCells count="299">
    <mergeCell ref="S10:S11"/>
    <mergeCell ref="A7:B7"/>
    <mergeCell ref="C7:F7"/>
    <mergeCell ref="G7:AG7"/>
    <mergeCell ref="A8:F8"/>
    <mergeCell ref="G8:AC8"/>
    <mergeCell ref="AD8:AD11"/>
    <mergeCell ref="AE8:AG10"/>
    <mergeCell ref="A9:A11"/>
    <mergeCell ref="B9:B11"/>
    <mergeCell ref="C9:C11"/>
    <mergeCell ref="I12:I18"/>
    <mergeCell ref="J12:J18"/>
    <mergeCell ref="K12:K18"/>
    <mergeCell ref="L12:L13"/>
    <mergeCell ref="M12:M18"/>
    <mergeCell ref="V10:Y10"/>
    <mergeCell ref="Z10:Z11"/>
    <mergeCell ref="AA10:AC10"/>
    <mergeCell ref="A12:A18"/>
    <mergeCell ref="B12:B18"/>
    <mergeCell ref="C12:C18"/>
    <mergeCell ref="D12:D18"/>
    <mergeCell ref="E12:E18"/>
    <mergeCell ref="F12:F18"/>
    <mergeCell ref="G12:G18"/>
    <mergeCell ref="D9:D11"/>
    <mergeCell ref="E9:E11"/>
    <mergeCell ref="F9:F11"/>
    <mergeCell ref="G9:L9"/>
    <mergeCell ref="M9:M11"/>
    <mergeCell ref="N9:AC9"/>
    <mergeCell ref="G10:L10"/>
    <mergeCell ref="N10:N11"/>
    <mergeCell ref="O10:O11"/>
    <mergeCell ref="C19:C25"/>
    <mergeCell ref="D19:D25"/>
    <mergeCell ref="E19:E25"/>
    <mergeCell ref="F19:F25"/>
    <mergeCell ref="AC12:AC18"/>
    <mergeCell ref="AD12:AD18"/>
    <mergeCell ref="AE12:AE18"/>
    <mergeCell ref="AF12:AF18"/>
    <mergeCell ref="AG12:AG18"/>
    <mergeCell ref="L14:L18"/>
    <mergeCell ref="Y14:Y18"/>
    <mergeCell ref="W12:W18"/>
    <mergeCell ref="X12:X18"/>
    <mergeCell ref="Y12:Y13"/>
    <mergeCell ref="Z12:Z18"/>
    <mergeCell ref="AA12:AA18"/>
    <mergeCell ref="AB12:AB18"/>
    <mergeCell ref="Q12:Q18"/>
    <mergeCell ref="R12:R18"/>
    <mergeCell ref="S12:S18"/>
    <mergeCell ref="T12:T18"/>
    <mergeCell ref="U12:U18"/>
    <mergeCell ref="V12:V18"/>
    <mergeCell ref="H12:H18"/>
    <mergeCell ref="AE19:AE25"/>
    <mergeCell ref="AF19:AF25"/>
    <mergeCell ref="AG19:AG25"/>
    <mergeCell ref="V19:V25"/>
    <mergeCell ref="W19:W25"/>
    <mergeCell ref="X19:X25"/>
    <mergeCell ref="Y19:Y20"/>
    <mergeCell ref="Z19:Z25"/>
    <mergeCell ref="AA19:AA25"/>
    <mergeCell ref="Y21:Y25"/>
    <mergeCell ref="A26:A32"/>
    <mergeCell ref="B26:B32"/>
    <mergeCell ref="C26:C32"/>
    <mergeCell ref="D26:D32"/>
    <mergeCell ref="E26:E32"/>
    <mergeCell ref="F26:F32"/>
    <mergeCell ref="AB19:AB25"/>
    <mergeCell ref="AC19:AC25"/>
    <mergeCell ref="AD19:AD25"/>
    <mergeCell ref="M19:M25"/>
    <mergeCell ref="Q19:Q25"/>
    <mergeCell ref="R19:R25"/>
    <mergeCell ref="S19:S25"/>
    <mergeCell ref="T19:T25"/>
    <mergeCell ref="U19:U25"/>
    <mergeCell ref="G19:G25"/>
    <mergeCell ref="H19:H25"/>
    <mergeCell ref="I19:I25"/>
    <mergeCell ref="J19:J25"/>
    <mergeCell ref="K19:K25"/>
    <mergeCell ref="L19:L20"/>
    <mergeCell ref="L21:L25"/>
    <mergeCell ref="A19:A25"/>
    <mergeCell ref="B19:B25"/>
    <mergeCell ref="AG26:AG32"/>
    <mergeCell ref="V26:V32"/>
    <mergeCell ref="W26:W32"/>
    <mergeCell ref="X26:X32"/>
    <mergeCell ref="Y26:Y27"/>
    <mergeCell ref="Z26:Z32"/>
    <mergeCell ref="AA26:AA32"/>
    <mergeCell ref="Y28:Y32"/>
    <mergeCell ref="M26:M32"/>
    <mergeCell ref="Q26:Q32"/>
    <mergeCell ref="R26:R32"/>
    <mergeCell ref="S26:S32"/>
    <mergeCell ref="T26:T32"/>
    <mergeCell ref="U26:U32"/>
    <mergeCell ref="C33:C39"/>
    <mergeCell ref="D33:D39"/>
    <mergeCell ref="E33:E39"/>
    <mergeCell ref="F33:F39"/>
    <mergeCell ref="AB26:AB32"/>
    <mergeCell ref="AC26:AC32"/>
    <mergeCell ref="AD26:AD32"/>
    <mergeCell ref="AE26:AE32"/>
    <mergeCell ref="AF26:AF32"/>
    <mergeCell ref="G26:G32"/>
    <mergeCell ref="H26:H32"/>
    <mergeCell ref="I26:I32"/>
    <mergeCell ref="J26:J32"/>
    <mergeCell ref="K26:K32"/>
    <mergeCell ref="L26:L27"/>
    <mergeCell ref="L28:L32"/>
    <mergeCell ref="AE33:AE39"/>
    <mergeCell ref="AF33:AF39"/>
    <mergeCell ref="AG33:AG39"/>
    <mergeCell ref="V33:V39"/>
    <mergeCell ref="W33:W39"/>
    <mergeCell ref="X33:X39"/>
    <mergeCell ref="Y33:Y34"/>
    <mergeCell ref="Z33:Z39"/>
    <mergeCell ref="AA33:AA39"/>
    <mergeCell ref="Y35:Y39"/>
    <mergeCell ref="A40:A46"/>
    <mergeCell ref="B40:B46"/>
    <mergeCell ref="C40:C46"/>
    <mergeCell ref="D40:D46"/>
    <mergeCell ref="E40:E46"/>
    <mergeCell ref="F40:F46"/>
    <mergeCell ref="AB33:AB39"/>
    <mergeCell ref="AC33:AC39"/>
    <mergeCell ref="AD33:AD39"/>
    <mergeCell ref="M33:M39"/>
    <mergeCell ref="Q33:Q39"/>
    <mergeCell ref="R33:R39"/>
    <mergeCell ref="S33:S39"/>
    <mergeCell ref="T33:T39"/>
    <mergeCell ref="U33:U39"/>
    <mergeCell ref="G33:G39"/>
    <mergeCell ref="H33:H39"/>
    <mergeCell ref="I33:I39"/>
    <mergeCell ref="J33:J39"/>
    <mergeCell ref="K33:K39"/>
    <mergeCell ref="L33:L34"/>
    <mergeCell ref="L35:L39"/>
    <mergeCell ref="A33:A39"/>
    <mergeCell ref="B33:B39"/>
    <mergeCell ref="AG40:AG46"/>
    <mergeCell ref="V40:V46"/>
    <mergeCell ref="W40:W46"/>
    <mergeCell ref="X40:X46"/>
    <mergeCell ref="Y40:Y41"/>
    <mergeCell ref="Z40:Z46"/>
    <mergeCell ref="AA40:AA46"/>
    <mergeCell ref="Y42:Y46"/>
    <mergeCell ref="M40:M46"/>
    <mergeCell ref="Q40:Q46"/>
    <mergeCell ref="R40:R46"/>
    <mergeCell ref="S40:S46"/>
    <mergeCell ref="T40:T46"/>
    <mergeCell ref="U40:U46"/>
    <mergeCell ref="C47:C53"/>
    <mergeCell ref="D47:D53"/>
    <mergeCell ref="E47:E53"/>
    <mergeCell ref="F47:F53"/>
    <mergeCell ref="AB40:AB46"/>
    <mergeCell ref="AC40:AC46"/>
    <mergeCell ref="AD40:AD46"/>
    <mergeCell ref="AE40:AE46"/>
    <mergeCell ref="AF40:AF46"/>
    <mergeCell ref="G40:G46"/>
    <mergeCell ref="H40:H46"/>
    <mergeCell ref="I40:I46"/>
    <mergeCell ref="J40:J46"/>
    <mergeCell ref="K40:K46"/>
    <mergeCell ref="L40:L41"/>
    <mergeCell ref="L42:L46"/>
    <mergeCell ref="AE47:AE53"/>
    <mergeCell ref="AF47:AF53"/>
    <mergeCell ref="AG47:AG53"/>
    <mergeCell ref="V47:V53"/>
    <mergeCell ref="W47:W53"/>
    <mergeCell ref="X47:X53"/>
    <mergeCell ref="Y47:Y48"/>
    <mergeCell ref="Z47:Z53"/>
    <mergeCell ref="AA47:AA53"/>
    <mergeCell ref="Y49:Y53"/>
    <mergeCell ref="A54:A60"/>
    <mergeCell ref="B54:B60"/>
    <mergeCell ref="C54:C60"/>
    <mergeCell ref="D54:D60"/>
    <mergeCell ref="E54:E60"/>
    <mergeCell ref="F54:F60"/>
    <mergeCell ref="AB47:AB53"/>
    <mergeCell ref="AC47:AC53"/>
    <mergeCell ref="AD47:AD53"/>
    <mergeCell ref="M47:M53"/>
    <mergeCell ref="Q47:Q53"/>
    <mergeCell ref="R47:R53"/>
    <mergeCell ref="S47:S53"/>
    <mergeCell ref="T47:T53"/>
    <mergeCell ref="U47:U53"/>
    <mergeCell ref="G47:G53"/>
    <mergeCell ref="H47:H53"/>
    <mergeCell ref="I47:I53"/>
    <mergeCell ref="J47:J53"/>
    <mergeCell ref="K47:K53"/>
    <mergeCell ref="L47:L48"/>
    <mergeCell ref="L49:L53"/>
    <mergeCell ref="A47:A53"/>
    <mergeCell ref="B47:B53"/>
    <mergeCell ref="M54:M60"/>
    <mergeCell ref="Q54:Q60"/>
    <mergeCell ref="R54:R60"/>
    <mergeCell ref="S54:S60"/>
    <mergeCell ref="T54:T60"/>
    <mergeCell ref="U54:U60"/>
    <mergeCell ref="G54:G60"/>
    <mergeCell ref="H54:H60"/>
    <mergeCell ref="I54:I60"/>
    <mergeCell ref="J54:J60"/>
    <mergeCell ref="K54:K60"/>
    <mergeCell ref="L54:L55"/>
    <mergeCell ref="L56:L60"/>
    <mergeCell ref="AB54:AB60"/>
    <mergeCell ref="AC54:AC60"/>
    <mergeCell ref="AD54:AD60"/>
    <mergeCell ref="AE54:AE60"/>
    <mergeCell ref="AF54:AF60"/>
    <mergeCell ref="AG54:AG60"/>
    <mergeCell ref="V54:V60"/>
    <mergeCell ref="W54:W60"/>
    <mergeCell ref="X54:X60"/>
    <mergeCell ref="Y54:Y55"/>
    <mergeCell ref="Z54:Z60"/>
    <mergeCell ref="AA54:AA60"/>
    <mergeCell ref="Y56:Y60"/>
    <mergeCell ref="U61:U67"/>
    <mergeCell ref="G61:G67"/>
    <mergeCell ref="H61:H67"/>
    <mergeCell ref="I61:I67"/>
    <mergeCell ref="J61:J67"/>
    <mergeCell ref="K61:K67"/>
    <mergeCell ref="L61:L62"/>
    <mergeCell ref="L63:L67"/>
    <mergeCell ref="A61:A67"/>
    <mergeCell ref="B61:B67"/>
    <mergeCell ref="C61:C67"/>
    <mergeCell ref="D61:D67"/>
    <mergeCell ref="E61:E67"/>
    <mergeCell ref="F61:F67"/>
    <mergeCell ref="A68:AG68"/>
    <mergeCell ref="A69:AG69"/>
    <mergeCell ref="A70:B70"/>
    <mergeCell ref="C70:AA70"/>
    <mergeCell ref="AB70:AD70"/>
    <mergeCell ref="AE70:AG70"/>
    <mergeCell ref="AB61:AB67"/>
    <mergeCell ref="AC61:AC67"/>
    <mergeCell ref="AD61:AD67"/>
    <mergeCell ref="AE61:AE67"/>
    <mergeCell ref="AF61:AF67"/>
    <mergeCell ref="AG61:AG67"/>
    <mergeCell ref="V61:V67"/>
    <mergeCell ref="W61:W67"/>
    <mergeCell ref="X61:X67"/>
    <mergeCell ref="Y61:Y62"/>
    <mergeCell ref="Z61:Z67"/>
    <mergeCell ref="AA61:AA67"/>
    <mergeCell ref="Y63:Y67"/>
    <mergeCell ref="M61:M67"/>
    <mergeCell ref="Q61:Q67"/>
    <mergeCell ref="R61:R67"/>
    <mergeCell ref="S61:S67"/>
    <mergeCell ref="T61:T67"/>
    <mergeCell ref="B74:I74"/>
    <mergeCell ref="M74:W74"/>
    <mergeCell ref="Z74:AG74"/>
    <mergeCell ref="B75:I75"/>
    <mergeCell ref="M75:W75"/>
    <mergeCell ref="Z75:AG75"/>
    <mergeCell ref="A71:B71"/>
    <mergeCell ref="C71:AA71"/>
    <mergeCell ref="AB71:AD71"/>
    <mergeCell ref="AE71:AG71"/>
    <mergeCell ref="A72:AG72"/>
    <mergeCell ref="A73:I73"/>
    <mergeCell ref="L73:W73"/>
    <mergeCell ref="Y73:AG73"/>
  </mergeCells>
  <conditionalFormatting sqref="L12:L13">
    <cfRule type="expression" dxfId="419" priority="97">
      <formula>$L$14="BAJA"</formula>
    </cfRule>
    <cfRule type="expression" dxfId="418" priority="98">
      <formula>$L$14="MODERADA"</formula>
    </cfRule>
    <cfRule type="expression" dxfId="417" priority="99">
      <formula>$L$14="ALTA"</formula>
    </cfRule>
    <cfRule type="expression" dxfId="416" priority="100">
      <formula>$L$14="EXTREMA"</formula>
    </cfRule>
  </conditionalFormatting>
  <conditionalFormatting sqref="Y12:Y18">
    <cfRule type="expression" dxfId="415" priority="93">
      <formula>$Y$14="MODERADA"</formula>
    </cfRule>
    <cfRule type="expression" dxfId="414" priority="94">
      <formula>$Y$14="EXTREMA"</formula>
    </cfRule>
    <cfRule type="expression" dxfId="413" priority="95">
      <formula>$Y$14="ALTA"</formula>
    </cfRule>
    <cfRule type="expression" dxfId="412" priority="96">
      <formula>$Y$14="BAJA"</formula>
    </cfRule>
  </conditionalFormatting>
  <conditionalFormatting sqref="L47:L48">
    <cfRule type="expression" dxfId="411" priority="89">
      <formula>$L$49="BAJA"</formula>
    </cfRule>
    <cfRule type="expression" dxfId="410" priority="90">
      <formula>$L$49="MODERADA"</formula>
    </cfRule>
    <cfRule type="expression" dxfId="409" priority="91">
      <formula>$L$49="ALTA"</formula>
    </cfRule>
    <cfRule type="expression" dxfId="408" priority="92">
      <formula>$L$49="EXTREMA"</formula>
    </cfRule>
  </conditionalFormatting>
  <conditionalFormatting sqref="Y47:Y53">
    <cfRule type="expression" dxfId="407" priority="85">
      <formula>$Y$49="MODERADA"</formula>
    </cfRule>
    <cfRule type="expression" dxfId="406" priority="86">
      <formula>$Y$49="EXTREMA"</formula>
    </cfRule>
    <cfRule type="expression" dxfId="405" priority="87">
      <formula>$Y$49="ALTA"</formula>
    </cfRule>
    <cfRule type="expression" dxfId="404" priority="88">
      <formula>$Y$49="BAJA"</formula>
    </cfRule>
  </conditionalFormatting>
  <conditionalFormatting sqref="L49:L53">
    <cfRule type="expression" dxfId="403" priority="77">
      <formula>$L$49="BAJA"</formula>
    </cfRule>
    <cfRule type="expression" dxfId="402" priority="78">
      <formula>$L$49="MODERADA"</formula>
    </cfRule>
    <cfRule type="expression" dxfId="401" priority="79">
      <formula>$L$49="ALTA"</formula>
    </cfRule>
    <cfRule type="expression" dxfId="400" priority="80">
      <formula>$L$49="EXTREMA"</formula>
    </cfRule>
  </conditionalFormatting>
  <conditionalFormatting sqref="L14:L18">
    <cfRule type="expression" dxfId="399" priority="81">
      <formula>$L$14="BAJA"</formula>
    </cfRule>
    <cfRule type="expression" dxfId="398" priority="82">
      <formula>$L$14="MODERADA"</formula>
    </cfRule>
    <cfRule type="expression" dxfId="397" priority="83">
      <formula>$L$14="ALTA"</formula>
    </cfRule>
    <cfRule type="expression" dxfId="396" priority="84">
      <formula>$L$14="EXTREMA"</formula>
    </cfRule>
  </conditionalFormatting>
  <conditionalFormatting sqref="Y19:Y25">
    <cfRule type="expression" dxfId="395" priority="73">
      <formula>$Y$49="MODERADA"</formula>
    </cfRule>
    <cfRule type="expression" dxfId="394" priority="74">
      <formula>$Y$49="EXTREMA"</formula>
    </cfRule>
    <cfRule type="expression" dxfId="393" priority="75">
      <formula>$Y$49="ALTA"</formula>
    </cfRule>
    <cfRule type="expression" dxfId="392" priority="76">
      <formula>$Y$49="BAJA"</formula>
    </cfRule>
  </conditionalFormatting>
  <conditionalFormatting sqref="Y40:Y41">
    <cfRule type="expression" dxfId="391" priority="69">
      <formula>$Y$14="MODERADA"</formula>
    </cfRule>
    <cfRule type="expression" dxfId="390" priority="70">
      <formula>$Y$14="EXTREMA"</formula>
    </cfRule>
    <cfRule type="expression" dxfId="389" priority="71">
      <formula>$Y$14="ALTA"</formula>
    </cfRule>
    <cfRule type="expression" dxfId="388" priority="72">
      <formula>$Y$14="BAJA"</formula>
    </cfRule>
  </conditionalFormatting>
  <conditionalFormatting sqref="Y42:Y46">
    <cfRule type="expression" dxfId="387" priority="65">
      <formula>$Y$14="MODERADA"</formula>
    </cfRule>
    <cfRule type="expression" dxfId="386" priority="66">
      <formula>$Y$14="EXTREMA"</formula>
    </cfRule>
    <cfRule type="expression" dxfId="385" priority="67">
      <formula>$Y$14="ALTA"</formula>
    </cfRule>
    <cfRule type="expression" dxfId="384" priority="68">
      <formula>$Y$14="BAJA"</formula>
    </cfRule>
  </conditionalFormatting>
  <conditionalFormatting sqref="Y54:Y60">
    <cfRule type="expression" dxfId="383" priority="61">
      <formula>$Y$49="MODERADA"</formula>
    </cfRule>
    <cfRule type="expression" dxfId="382" priority="62">
      <formula>$Y$49="EXTREMA"</formula>
    </cfRule>
    <cfRule type="expression" dxfId="381" priority="63">
      <formula>$Y$49="ALTA"</formula>
    </cfRule>
    <cfRule type="expression" dxfId="380" priority="64">
      <formula>$Y$49="BAJA"</formula>
    </cfRule>
  </conditionalFormatting>
  <conditionalFormatting sqref="Y61:Y67">
    <cfRule type="expression" dxfId="379" priority="57">
      <formula>$Y$49="MODERADA"</formula>
    </cfRule>
    <cfRule type="expression" dxfId="378" priority="58">
      <formula>$Y$49="EXTREMA"</formula>
    </cfRule>
    <cfRule type="expression" dxfId="377" priority="59">
      <formula>$Y$49="ALTA"</formula>
    </cfRule>
    <cfRule type="expression" dxfId="376" priority="60">
      <formula>$Y$49="BAJA"</formula>
    </cfRule>
  </conditionalFormatting>
  <conditionalFormatting sqref="L40:L41">
    <cfRule type="expression" dxfId="375" priority="53">
      <formula>$L$14="BAJA"</formula>
    </cfRule>
    <cfRule type="expression" dxfId="374" priority="54">
      <formula>$L$14="MODERADA"</formula>
    </cfRule>
    <cfRule type="expression" dxfId="373" priority="55">
      <formula>$L$14="ALTA"</formula>
    </cfRule>
    <cfRule type="expression" dxfId="372" priority="56">
      <formula>$L$14="EXTREMA"</formula>
    </cfRule>
  </conditionalFormatting>
  <conditionalFormatting sqref="L42:L46">
    <cfRule type="expression" dxfId="371" priority="49">
      <formula>$L$14="BAJA"</formula>
    </cfRule>
    <cfRule type="expression" dxfId="370" priority="50">
      <formula>$L$14="MODERADA"</formula>
    </cfRule>
    <cfRule type="expression" dxfId="369" priority="51">
      <formula>$L$14="ALTA"</formula>
    </cfRule>
    <cfRule type="expression" dxfId="368" priority="52">
      <formula>$L$14="EXTREMA"</formula>
    </cfRule>
  </conditionalFormatting>
  <conditionalFormatting sqref="L19:L20">
    <cfRule type="expression" dxfId="367" priority="45">
      <formula>$L$49="BAJA"</formula>
    </cfRule>
    <cfRule type="expression" dxfId="366" priority="46">
      <formula>$L$49="MODERADA"</formula>
    </cfRule>
    <cfRule type="expression" dxfId="365" priority="47">
      <formula>$L$49="ALTA"</formula>
    </cfRule>
    <cfRule type="expression" dxfId="364" priority="48">
      <formula>$L$49="EXTREMA"</formula>
    </cfRule>
  </conditionalFormatting>
  <conditionalFormatting sqref="L21:L25">
    <cfRule type="expression" dxfId="363" priority="41">
      <formula>$L$49="BAJA"</formula>
    </cfRule>
    <cfRule type="expression" dxfId="362" priority="42">
      <formula>$L$49="MODERADA"</formula>
    </cfRule>
    <cfRule type="expression" dxfId="361" priority="43">
      <formula>$L$49="ALTA"</formula>
    </cfRule>
    <cfRule type="expression" dxfId="360" priority="44">
      <formula>$L$49="EXTREMA"</formula>
    </cfRule>
  </conditionalFormatting>
  <conditionalFormatting sqref="L54:L55">
    <cfRule type="expression" dxfId="359" priority="37">
      <formula>$L$49="BAJA"</formula>
    </cfRule>
    <cfRule type="expression" dxfId="358" priority="38">
      <formula>$L$49="MODERADA"</formula>
    </cfRule>
    <cfRule type="expression" dxfId="357" priority="39">
      <formula>$L$49="ALTA"</formula>
    </cfRule>
    <cfRule type="expression" dxfId="356" priority="40">
      <formula>$L$49="EXTREMA"</formula>
    </cfRule>
  </conditionalFormatting>
  <conditionalFormatting sqref="L56:L60">
    <cfRule type="expression" dxfId="355" priority="33">
      <formula>$L$49="BAJA"</formula>
    </cfRule>
    <cfRule type="expression" dxfId="354" priority="34">
      <formula>$L$49="MODERADA"</formula>
    </cfRule>
    <cfRule type="expression" dxfId="353" priority="35">
      <formula>$L$49="ALTA"</formula>
    </cfRule>
    <cfRule type="expression" dxfId="352" priority="36">
      <formula>$L$49="EXTREMA"</formula>
    </cfRule>
  </conditionalFormatting>
  <conditionalFormatting sqref="L61:L62">
    <cfRule type="expression" dxfId="351" priority="29">
      <formula>$L$49="BAJA"</formula>
    </cfRule>
    <cfRule type="expression" dxfId="350" priority="30">
      <formula>$L$49="MODERADA"</formula>
    </cfRule>
    <cfRule type="expression" dxfId="349" priority="31">
      <formula>$L$49="ALTA"</formula>
    </cfRule>
    <cfRule type="expression" dxfId="348" priority="32">
      <formula>$L$49="EXTREMA"</formula>
    </cfRule>
  </conditionalFormatting>
  <conditionalFormatting sqref="L63:L67">
    <cfRule type="expression" dxfId="347" priority="25">
      <formula>$L$49="BAJA"</formula>
    </cfRule>
    <cfRule type="expression" dxfId="346" priority="26">
      <formula>$L$49="MODERADA"</formula>
    </cfRule>
    <cfRule type="expression" dxfId="345" priority="27">
      <formula>$L$49="ALTA"</formula>
    </cfRule>
    <cfRule type="expression" dxfId="344" priority="28">
      <formula>$L$49="EXTREMA"</formula>
    </cfRule>
  </conditionalFormatting>
  <conditionalFormatting sqref="Y26:Y32">
    <cfRule type="expression" dxfId="343" priority="21">
      <formula>$Y$49="MODERADA"</formula>
    </cfRule>
    <cfRule type="expression" dxfId="342" priority="22">
      <formula>$Y$49="EXTREMA"</formula>
    </cfRule>
    <cfRule type="expression" dxfId="341" priority="23">
      <formula>$Y$49="ALTA"</formula>
    </cfRule>
    <cfRule type="expression" dxfId="340" priority="24">
      <formula>$Y$49="BAJA"</formula>
    </cfRule>
  </conditionalFormatting>
  <conditionalFormatting sqref="Y33:Y39">
    <cfRule type="expression" dxfId="339" priority="17">
      <formula>$Y$14="MODERADA"</formula>
    </cfRule>
    <cfRule type="expression" dxfId="338" priority="18">
      <formula>$Y$14="EXTREMA"</formula>
    </cfRule>
    <cfRule type="expression" dxfId="337" priority="19">
      <formula>$Y$14="ALTA"</formula>
    </cfRule>
    <cfRule type="expression" dxfId="336" priority="20">
      <formula>$Y$14="BAJA"</formula>
    </cfRule>
  </conditionalFormatting>
  <conditionalFormatting sqref="L33:L34">
    <cfRule type="expression" dxfId="335" priority="13">
      <formula>$L$14="BAJA"</formula>
    </cfRule>
    <cfRule type="expression" dxfId="334" priority="14">
      <formula>$L$14="MODERADA"</formula>
    </cfRule>
    <cfRule type="expression" dxfId="333" priority="15">
      <formula>$L$14="ALTA"</formula>
    </cfRule>
    <cfRule type="expression" dxfId="332" priority="16">
      <formula>$L$14="EXTREMA"</formula>
    </cfRule>
  </conditionalFormatting>
  <conditionalFormatting sqref="L35:L39">
    <cfRule type="expression" dxfId="331" priority="9">
      <formula>$L$14="BAJA"</formula>
    </cfRule>
    <cfRule type="expression" dxfId="330" priority="10">
      <formula>$L$14="MODERADA"</formula>
    </cfRule>
    <cfRule type="expression" dxfId="329" priority="11">
      <formula>$L$14="ALTA"</formula>
    </cfRule>
    <cfRule type="expression" dxfId="328" priority="12">
      <formula>$L$14="EXTREMA"</formula>
    </cfRule>
  </conditionalFormatting>
  <conditionalFormatting sqref="L28:L32">
    <cfRule type="expression" dxfId="327" priority="5">
      <formula>$L$35="BAJA"</formula>
    </cfRule>
    <cfRule type="expression" dxfId="326" priority="6">
      <formula>$L$35="MODERADA"</formula>
    </cfRule>
    <cfRule type="expression" dxfId="325" priority="7">
      <formula>$L$35="ALTA"</formula>
    </cfRule>
    <cfRule type="expression" dxfId="324" priority="8">
      <formula>$L$35="EXTREMA"</formula>
    </cfRule>
  </conditionalFormatting>
  <conditionalFormatting sqref="L26:L27">
    <cfRule type="expression" dxfId="323" priority="1">
      <formula>$L$35="BAJA"</formula>
    </cfRule>
    <cfRule type="expression" dxfId="322" priority="2">
      <formula>$L$35="MODERADA"</formula>
    </cfRule>
    <cfRule type="expression" dxfId="321" priority="3">
      <formula>$L$35="ALTA"</formula>
    </cfRule>
    <cfRule type="expression" dxfId="320" priority="4">
      <formula>$L$35="EXTREMA"</formula>
    </cfRule>
  </conditionalFormatting>
  <dataValidations count="6">
    <dataValidation type="list" allowBlank="1" showInputMessage="1" showErrorMessage="1" sqref="G12:G67">
      <formula1>$AM$2:$AM$6</formula1>
    </dataValidation>
    <dataValidation type="list" allowBlank="1" showInputMessage="1" showErrorMessage="1" sqref="O12:O67">
      <formula1>$AJ$2:$AJ$3</formula1>
    </dataValidation>
    <dataValidation type="list" allowBlank="1" showInputMessage="1" showErrorMessage="1" sqref="S12:S67">
      <formula1>$AL$1:$AM$1</formula1>
    </dataValidation>
    <dataValidation type="list" allowBlank="1" showInputMessage="1" showErrorMessage="1" sqref="I12:I67">
      <formula1>$AL$2:$AL$6</formula1>
    </dataValidation>
    <dataValidation type="list" allowBlank="1" showInputMessage="1" showErrorMessage="1" sqref="D40:D46">
      <formula1>$AI$2:$AI$5</formula1>
    </dataValidation>
    <dataValidation type="list" allowBlank="1" showInputMessage="1" showErrorMessage="1" sqref="D47:D67 D12:D39">
      <formula1>$AK$2:$AK$7</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7"/>
  <sheetViews>
    <sheetView workbookViewId="0">
      <selection activeCell="G10" sqref="G10:G16"/>
    </sheetView>
  </sheetViews>
  <sheetFormatPr baseColWidth="10" defaultColWidth="10.85546875" defaultRowHeight="12.75" x14ac:dyDescent="0.2"/>
  <cols>
    <col min="1" max="2" width="22.42578125" style="40" customWidth="1"/>
    <col min="3" max="3" width="15.42578125" style="40" customWidth="1"/>
    <col min="4" max="4" width="17.28515625" style="46" customWidth="1"/>
    <col min="5" max="5" width="16.140625" style="40" customWidth="1"/>
    <col min="6" max="6" width="23.14062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20.28515625" style="40" customWidth="1"/>
    <col min="13" max="13" width="44.7109375" style="40" customWidth="1"/>
    <col min="14" max="14" width="9.42578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5" width="21.7109375" style="40" customWidth="1"/>
    <col min="26" max="26" width="31.85546875" style="40" customWidth="1"/>
    <col min="27" max="27" width="28.7109375" style="40" customWidth="1"/>
    <col min="28" max="28" width="15.85546875" style="40" customWidth="1"/>
    <col min="29" max="29" width="32.28515625" style="40" customWidth="1"/>
    <col min="30" max="30" width="19.140625" style="40" customWidth="1"/>
    <col min="31" max="31" width="16.140625" style="40" customWidth="1"/>
    <col min="32" max="16384" width="10.85546875" style="40"/>
  </cols>
  <sheetData>
    <row r="1" spans="1:37" s="58" customFormat="1" ht="21.75" customHeight="1" x14ac:dyDescent="0.25">
      <c r="A1" s="477"/>
      <c r="B1" s="479" t="s">
        <v>83</v>
      </c>
      <c r="C1" s="480"/>
      <c r="D1" s="480"/>
      <c r="E1" s="481"/>
      <c r="F1" s="479" t="s">
        <v>85</v>
      </c>
      <c r="G1" s="480"/>
      <c r="H1" s="480"/>
      <c r="I1" s="480"/>
      <c r="J1" s="480"/>
      <c r="K1" s="480"/>
      <c r="L1" s="480"/>
      <c r="M1" s="480"/>
      <c r="N1" s="480"/>
      <c r="O1" s="480"/>
      <c r="P1" s="480"/>
      <c r="Q1" s="480"/>
      <c r="R1" s="480"/>
      <c r="S1" s="480"/>
      <c r="T1" s="480"/>
      <c r="U1" s="480"/>
      <c r="V1" s="480"/>
      <c r="W1" s="480"/>
      <c r="X1" s="480"/>
      <c r="Y1" s="480"/>
      <c r="Z1" s="480"/>
      <c r="AA1" s="480"/>
      <c r="AB1" s="481"/>
      <c r="AC1" s="78" t="s">
        <v>86</v>
      </c>
      <c r="AD1" s="381" t="s">
        <v>96</v>
      </c>
      <c r="AE1" s="383"/>
      <c r="AI1" s="58" t="s">
        <v>61</v>
      </c>
      <c r="AJ1" s="58" t="s">
        <v>9</v>
      </c>
      <c r="AK1" s="58" t="s">
        <v>8</v>
      </c>
    </row>
    <row r="2" spans="1:37" s="58" customFormat="1" ht="21.75" customHeight="1" x14ac:dyDescent="0.25">
      <c r="A2" s="478"/>
      <c r="B2" s="482"/>
      <c r="C2" s="483"/>
      <c r="D2" s="483"/>
      <c r="E2" s="484"/>
      <c r="F2" s="482"/>
      <c r="G2" s="483"/>
      <c r="H2" s="483"/>
      <c r="I2" s="483"/>
      <c r="J2" s="483"/>
      <c r="K2" s="483"/>
      <c r="L2" s="483"/>
      <c r="M2" s="483"/>
      <c r="N2" s="483"/>
      <c r="O2" s="483"/>
      <c r="P2" s="483"/>
      <c r="Q2" s="483"/>
      <c r="R2" s="483"/>
      <c r="S2" s="483"/>
      <c r="T2" s="483"/>
      <c r="U2" s="483"/>
      <c r="V2" s="483"/>
      <c r="W2" s="483"/>
      <c r="X2" s="483"/>
      <c r="Y2" s="483"/>
      <c r="Z2" s="483"/>
      <c r="AA2" s="483"/>
      <c r="AB2" s="484"/>
      <c r="AC2" s="59" t="s">
        <v>88</v>
      </c>
      <c r="AD2" s="485" t="s">
        <v>97</v>
      </c>
      <c r="AE2" s="486"/>
      <c r="AH2" s="58" t="s">
        <v>11</v>
      </c>
      <c r="AI2" s="58" t="s">
        <v>63</v>
      </c>
      <c r="AJ2" s="58" t="s">
        <v>62</v>
      </c>
      <c r="AK2" s="58" t="s">
        <v>13</v>
      </c>
    </row>
    <row r="3" spans="1:37" s="58" customFormat="1" ht="21.75" customHeight="1" x14ac:dyDescent="0.25">
      <c r="A3" s="478"/>
      <c r="B3" s="479" t="s">
        <v>84</v>
      </c>
      <c r="C3" s="480"/>
      <c r="D3" s="480"/>
      <c r="E3" s="481"/>
      <c r="F3" s="479" t="s">
        <v>92</v>
      </c>
      <c r="G3" s="480"/>
      <c r="H3" s="480"/>
      <c r="I3" s="480"/>
      <c r="J3" s="480"/>
      <c r="K3" s="480"/>
      <c r="L3" s="480"/>
      <c r="M3" s="480"/>
      <c r="N3" s="480"/>
      <c r="O3" s="480"/>
      <c r="P3" s="480"/>
      <c r="Q3" s="480"/>
      <c r="R3" s="480"/>
      <c r="S3" s="480"/>
      <c r="T3" s="480"/>
      <c r="U3" s="480"/>
      <c r="V3" s="480"/>
      <c r="W3" s="480"/>
      <c r="X3" s="480"/>
      <c r="Y3" s="480"/>
      <c r="Z3" s="480"/>
      <c r="AA3" s="480"/>
      <c r="AB3" s="481"/>
      <c r="AC3" s="78" t="s">
        <v>87</v>
      </c>
      <c r="AD3" s="381"/>
      <c r="AE3" s="383"/>
      <c r="AH3" s="58" t="s">
        <v>12</v>
      </c>
      <c r="AI3" s="58" t="s">
        <v>65</v>
      </c>
      <c r="AJ3" s="58" t="s">
        <v>64</v>
      </c>
      <c r="AK3" s="58" t="s">
        <v>14</v>
      </c>
    </row>
    <row r="4" spans="1:37" s="58" customFormat="1" ht="21.75" customHeight="1" x14ac:dyDescent="0.25">
      <c r="A4" s="478"/>
      <c r="B4" s="482"/>
      <c r="C4" s="483"/>
      <c r="D4" s="483"/>
      <c r="E4" s="484"/>
      <c r="F4" s="482"/>
      <c r="G4" s="483"/>
      <c r="H4" s="483"/>
      <c r="I4" s="483"/>
      <c r="J4" s="483"/>
      <c r="K4" s="483"/>
      <c r="L4" s="483"/>
      <c r="M4" s="483"/>
      <c r="N4" s="483"/>
      <c r="O4" s="483"/>
      <c r="P4" s="483"/>
      <c r="Q4" s="483"/>
      <c r="R4" s="483"/>
      <c r="S4" s="483"/>
      <c r="T4" s="483"/>
      <c r="U4" s="483"/>
      <c r="V4" s="483"/>
      <c r="W4" s="483"/>
      <c r="X4" s="483"/>
      <c r="Y4" s="483"/>
      <c r="Z4" s="483"/>
      <c r="AA4" s="483"/>
      <c r="AB4" s="484"/>
      <c r="AC4" s="78" t="s">
        <v>89</v>
      </c>
      <c r="AD4" s="487">
        <v>43465</v>
      </c>
      <c r="AE4" s="383"/>
      <c r="AI4" s="58" t="s">
        <v>67</v>
      </c>
      <c r="AJ4" s="58" t="s">
        <v>66</v>
      </c>
      <c r="AK4" s="58" t="s">
        <v>15</v>
      </c>
    </row>
    <row r="5" spans="1:37" ht="24.75" customHeight="1" x14ac:dyDescent="0.2">
      <c r="A5" s="468" t="s">
        <v>72</v>
      </c>
      <c r="B5" s="468"/>
      <c r="C5" s="525">
        <v>43496</v>
      </c>
      <c r="D5" s="526"/>
      <c r="E5" s="526"/>
      <c r="F5" s="526"/>
      <c r="G5" s="471"/>
      <c r="H5" s="472"/>
      <c r="I5" s="472"/>
      <c r="J5" s="472"/>
      <c r="K5" s="472"/>
      <c r="L5" s="472"/>
      <c r="M5" s="57" t="s">
        <v>79</v>
      </c>
      <c r="N5" s="466" t="s">
        <v>75</v>
      </c>
      <c r="O5" s="466"/>
      <c r="P5" s="466"/>
      <c r="Q5" s="466"/>
      <c r="R5" s="466"/>
      <c r="S5" s="62"/>
      <c r="T5" s="62"/>
      <c r="U5" s="77" t="s">
        <v>98</v>
      </c>
      <c r="V5" s="473" t="s">
        <v>90</v>
      </c>
      <c r="W5" s="474"/>
      <c r="X5" s="56"/>
      <c r="Y5" s="74" t="s">
        <v>76</v>
      </c>
      <c r="Z5" s="56"/>
      <c r="AA5" s="74" t="s">
        <v>77</v>
      </c>
      <c r="AB5" s="56"/>
      <c r="AC5" s="73" t="s">
        <v>78</v>
      </c>
      <c r="AD5" s="475"/>
      <c r="AE5" s="476"/>
      <c r="AI5" s="40" t="s">
        <v>70</v>
      </c>
      <c r="AJ5" s="58" t="s">
        <v>68</v>
      </c>
    </row>
    <row r="6" spans="1:37" x14ac:dyDescent="0.2">
      <c r="A6" s="446" t="s">
        <v>52</v>
      </c>
      <c r="B6" s="446"/>
      <c r="C6" s="446"/>
      <c r="D6" s="446"/>
      <c r="E6" s="446"/>
      <c r="F6" s="446"/>
      <c r="G6" s="447" t="s">
        <v>21</v>
      </c>
      <c r="H6" s="448"/>
      <c r="I6" s="448"/>
      <c r="J6" s="448"/>
      <c r="K6" s="448"/>
      <c r="L6" s="448"/>
      <c r="M6" s="448"/>
      <c r="N6" s="448"/>
      <c r="O6" s="448"/>
      <c r="P6" s="448"/>
      <c r="Q6" s="448"/>
      <c r="R6" s="448"/>
      <c r="S6" s="448"/>
      <c r="T6" s="448"/>
      <c r="U6" s="448"/>
      <c r="V6" s="448"/>
      <c r="W6" s="448"/>
      <c r="X6" s="448"/>
      <c r="Y6" s="448"/>
      <c r="Z6" s="448"/>
      <c r="AA6" s="449"/>
      <c r="AB6" s="450" t="s">
        <v>27</v>
      </c>
      <c r="AC6" s="453" t="s">
        <v>38</v>
      </c>
      <c r="AD6" s="454"/>
      <c r="AE6" s="455"/>
      <c r="AJ6" s="58" t="s">
        <v>69</v>
      </c>
    </row>
    <row r="7" spans="1:37" s="47" customFormat="1" ht="14.25" customHeight="1" x14ac:dyDescent="0.2">
      <c r="A7" s="462" t="s">
        <v>58</v>
      </c>
      <c r="B7" s="463" t="s">
        <v>60</v>
      </c>
      <c r="C7" s="462" t="s">
        <v>40</v>
      </c>
      <c r="D7" s="462" t="s">
        <v>61</v>
      </c>
      <c r="E7" s="462" t="s">
        <v>41</v>
      </c>
      <c r="F7" s="466" t="s">
        <v>42</v>
      </c>
      <c r="G7" s="430" t="s">
        <v>74</v>
      </c>
      <c r="H7" s="430"/>
      <c r="I7" s="430"/>
      <c r="J7" s="430"/>
      <c r="K7" s="430"/>
      <c r="L7" s="431" t="s">
        <v>25</v>
      </c>
      <c r="M7" s="434" t="s">
        <v>24</v>
      </c>
      <c r="N7" s="434"/>
      <c r="O7" s="434"/>
      <c r="P7" s="434"/>
      <c r="Q7" s="434"/>
      <c r="R7" s="434"/>
      <c r="S7" s="434"/>
      <c r="T7" s="434"/>
      <c r="U7" s="434"/>
      <c r="V7" s="434"/>
      <c r="W7" s="434"/>
      <c r="X7" s="434"/>
      <c r="Y7" s="434"/>
      <c r="Z7" s="434"/>
      <c r="AA7" s="434"/>
      <c r="AB7" s="451"/>
      <c r="AC7" s="456"/>
      <c r="AD7" s="457"/>
      <c r="AE7" s="458"/>
    </row>
    <row r="8" spans="1:37" s="47" customFormat="1" ht="20.25" customHeight="1" x14ac:dyDescent="0.2">
      <c r="A8" s="462"/>
      <c r="B8" s="464"/>
      <c r="C8" s="462"/>
      <c r="D8" s="462"/>
      <c r="E8" s="462"/>
      <c r="F8" s="466"/>
      <c r="G8" s="435" t="s">
        <v>43</v>
      </c>
      <c r="H8" s="435"/>
      <c r="I8" s="435"/>
      <c r="J8" s="435"/>
      <c r="K8" s="435"/>
      <c r="L8" s="432"/>
      <c r="M8" s="436" t="s">
        <v>54</v>
      </c>
      <c r="N8" s="436" t="s">
        <v>23</v>
      </c>
      <c r="O8" s="66"/>
      <c r="P8" s="67"/>
      <c r="Q8" s="67"/>
      <c r="R8" s="438" t="s">
        <v>45</v>
      </c>
      <c r="S8" s="48"/>
      <c r="T8" s="48"/>
      <c r="U8" s="440" t="s">
        <v>44</v>
      </c>
      <c r="V8" s="441"/>
      <c r="W8" s="442"/>
      <c r="X8" s="443" t="s">
        <v>59</v>
      </c>
      <c r="Y8" s="445" t="s">
        <v>49</v>
      </c>
      <c r="Z8" s="445"/>
      <c r="AA8" s="445"/>
      <c r="AB8" s="451"/>
      <c r="AC8" s="459"/>
      <c r="AD8" s="460"/>
      <c r="AE8" s="461"/>
    </row>
    <row r="9" spans="1:37" s="47" customFormat="1" ht="47.25" customHeight="1" x14ac:dyDescent="0.2">
      <c r="A9" s="463"/>
      <c r="B9" s="465"/>
      <c r="C9" s="463"/>
      <c r="D9" s="463"/>
      <c r="E9" s="463"/>
      <c r="F9" s="467"/>
      <c r="G9" s="69" t="s">
        <v>8</v>
      </c>
      <c r="H9" s="70" t="s">
        <v>80</v>
      </c>
      <c r="I9" s="69" t="s">
        <v>9</v>
      </c>
      <c r="J9" s="70" t="s">
        <v>81</v>
      </c>
      <c r="K9" s="83" t="s">
        <v>10</v>
      </c>
      <c r="L9" s="433"/>
      <c r="M9" s="437"/>
      <c r="N9" s="437"/>
      <c r="O9" s="68"/>
      <c r="P9" s="68"/>
      <c r="Q9" s="68"/>
      <c r="R9" s="439"/>
      <c r="S9" s="49"/>
      <c r="T9" s="49"/>
      <c r="U9" s="71" t="s">
        <v>8</v>
      </c>
      <c r="V9" s="72" t="s">
        <v>9</v>
      </c>
      <c r="W9" s="71" t="s">
        <v>10</v>
      </c>
      <c r="X9" s="444"/>
      <c r="Y9" s="64" t="s">
        <v>93</v>
      </c>
      <c r="Z9" s="84" t="s">
        <v>47</v>
      </c>
      <c r="AA9" s="84" t="s">
        <v>48</v>
      </c>
      <c r="AB9" s="452"/>
      <c r="AC9" s="65" t="s">
        <v>47</v>
      </c>
      <c r="AD9" s="65" t="s">
        <v>50</v>
      </c>
      <c r="AE9" s="75" t="s">
        <v>51</v>
      </c>
    </row>
    <row r="10" spans="1:37" ht="65.25" customHeight="1" x14ac:dyDescent="0.2">
      <c r="A10" s="502" t="s">
        <v>318</v>
      </c>
      <c r="B10" s="502" t="s">
        <v>319</v>
      </c>
      <c r="C10" s="498" t="s">
        <v>320</v>
      </c>
      <c r="D10" s="709" t="s">
        <v>67</v>
      </c>
      <c r="E10" s="709" t="s">
        <v>321</v>
      </c>
      <c r="F10" s="709" t="s">
        <v>322</v>
      </c>
      <c r="G10" s="787" t="s">
        <v>15</v>
      </c>
      <c r="H10" s="788" t="str">
        <f>IF(G10="(1) RARA VEZ","1", IF(G10="(2) IMPROBABLE","2",IF(G10="(3) POSIBLE","3",IF(G10="(4) PROBABLE","4",IF(G10="(5) CASI SEGURO","5","")))))</f>
        <v>3</v>
      </c>
      <c r="I10" s="611" t="s">
        <v>66</v>
      </c>
      <c r="J10" s="420" t="str">
        <f>IF(I10="(1) INSIGNIFICANTE","1",IF(I10="(2) MENOR","2",IF(I10="(3) MODERADO","3",IF(I10="(4) MAYOR","4",IF(I10="(5) CATASTRÓFICO","5","")))))</f>
        <v>3</v>
      </c>
      <c r="K10" s="347">
        <f>+H10*J10</f>
        <v>9</v>
      </c>
      <c r="L10" s="789" t="s">
        <v>323</v>
      </c>
      <c r="M10" s="50" t="s">
        <v>6</v>
      </c>
      <c r="N10" s="41" t="s">
        <v>11</v>
      </c>
      <c r="O10" s="76">
        <f>IF(N10="SÍ",15,"0")</f>
        <v>15</v>
      </c>
      <c r="P10" s="402">
        <f>SUM(O10:O16)</f>
        <v>85</v>
      </c>
      <c r="Q10" s="404">
        <f>IF(AND(P10&gt;=0,P10&lt;=50),0,IF(AND(P10&gt;50,P10&lt;=75),1,IF(AND(P10&gt;75,P10&lt;=100),2,"REVISAR")))</f>
        <v>2</v>
      </c>
      <c r="R10" s="406" t="s">
        <v>8</v>
      </c>
      <c r="S10" s="404">
        <f>IF(R10="PROBABILIDAD",H10-Q10,J10-Q10)</f>
        <v>1</v>
      </c>
      <c r="T10" s="408">
        <f>IF($S10&lt;=0,1,$S10)</f>
        <v>1</v>
      </c>
      <c r="U10" s="410" t="str">
        <f>IF(AND($R10="PROBABILIDAD",$T10=1),$AK$2,IF(AND(R10="PROBABILIDAD",$T10=2),$AK$3,IF(AND($R10="PROBABILIDAD",$T10=3),$AK$4,IF(AND($R10="PROBABILIDAD",$T10=4),#REF!,IF(AND($R10="PROBABILIDAD",$T10=5),#REF!,$G10)))))</f>
        <v>(1) RARA VEZ</v>
      </c>
      <c r="V10" s="394" t="str">
        <f>IF(AND($R10="IMPACTO",$T10=1),$AJ$2,IF(AND(R10="IMPACTO",$T10=2),$AJ$3,IF(AND($R10="IMPACTO",$T10=3),$AJ$4,IF(AND($R10="IMPACTO",$T10=4),$AJ$5,IF(AND($R10="IMPACTO",$T10=5),$AJ$6,I10)))))</f>
        <v>(3) MODERADO</v>
      </c>
      <c r="W10" s="347">
        <f>IF(R10="PROBABILIDAD",T10*J10,T10*H10)</f>
        <v>3</v>
      </c>
      <c r="X10" s="776" t="s">
        <v>324</v>
      </c>
      <c r="Y10" s="772">
        <v>43830</v>
      </c>
      <c r="Z10" s="780" t="s">
        <v>325</v>
      </c>
      <c r="AA10" s="783" t="s">
        <v>326</v>
      </c>
      <c r="AB10" s="772">
        <v>43708</v>
      </c>
      <c r="AC10" s="774" t="s">
        <v>327</v>
      </c>
      <c r="AD10" s="776" t="s">
        <v>328</v>
      </c>
      <c r="AE10" s="682" t="s">
        <v>329</v>
      </c>
      <c r="AF10" s="515" t="s">
        <v>330</v>
      </c>
      <c r="AG10" s="590"/>
      <c r="AH10" s="590"/>
    </row>
    <row r="11" spans="1:37" ht="65.25" customHeight="1" x14ac:dyDescent="0.2">
      <c r="A11" s="503"/>
      <c r="B11" s="503"/>
      <c r="C11" s="505"/>
      <c r="D11" s="796"/>
      <c r="E11" s="709"/>
      <c r="F11" s="796"/>
      <c r="G11" s="792"/>
      <c r="H11" s="698"/>
      <c r="I11" s="794"/>
      <c r="J11" s="420"/>
      <c r="K11" s="347"/>
      <c r="L11" s="790"/>
      <c r="M11" s="51" t="s">
        <v>7</v>
      </c>
      <c r="N11" s="41" t="s">
        <v>11</v>
      </c>
      <c r="O11" s="42">
        <f>IF(N11="SÍ",5,"0")</f>
        <v>5</v>
      </c>
      <c r="P11" s="403"/>
      <c r="Q11" s="405"/>
      <c r="R11" s="407"/>
      <c r="S11" s="405"/>
      <c r="T11" s="409"/>
      <c r="U11" s="411"/>
      <c r="V11" s="395"/>
      <c r="W11" s="347"/>
      <c r="X11" s="791"/>
      <c r="Y11" s="773"/>
      <c r="Z11" s="781"/>
      <c r="AA11" s="784"/>
      <c r="AB11" s="773"/>
      <c r="AC11" s="775"/>
      <c r="AD11" s="777"/>
      <c r="AE11" s="683"/>
      <c r="AF11" s="515"/>
      <c r="AG11" s="590"/>
      <c r="AH11" s="590"/>
    </row>
    <row r="12" spans="1:37" ht="65.25" customHeight="1" x14ac:dyDescent="0.2">
      <c r="A12" s="503"/>
      <c r="B12" s="503"/>
      <c r="C12" s="505"/>
      <c r="D12" s="796"/>
      <c r="E12" s="709"/>
      <c r="F12" s="796"/>
      <c r="G12" s="792"/>
      <c r="H12" s="698"/>
      <c r="I12" s="794"/>
      <c r="J12" s="420"/>
      <c r="K12" s="392"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790"/>
      <c r="M12" s="52" t="s">
        <v>3</v>
      </c>
      <c r="N12" s="41" t="s">
        <v>12</v>
      </c>
      <c r="O12" s="42" t="str">
        <f>IF(N12="SÍ",15,"0")</f>
        <v>0</v>
      </c>
      <c r="P12" s="403"/>
      <c r="Q12" s="405"/>
      <c r="R12" s="407"/>
      <c r="S12" s="405"/>
      <c r="T12" s="409"/>
      <c r="U12" s="411"/>
      <c r="V12" s="395"/>
      <c r="W12" s="392"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MODERADA</v>
      </c>
      <c r="X12" s="791"/>
      <c r="Y12" s="773"/>
      <c r="Z12" s="781"/>
      <c r="AA12" s="784"/>
      <c r="AB12" s="773"/>
      <c r="AC12" s="775"/>
      <c r="AD12" s="777"/>
      <c r="AE12" s="683"/>
      <c r="AF12" s="515"/>
      <c r="AG12" s="590"/>
      <c r="AH12" s="590"/>
    </row>
    <row r="13" spans="1:37" ht="65.25" customHeight="1" x14ac:dyDescent="0.2">
      <c r="A13" s="503"/>
      <c r="B13" s="503"/>
      <c r="C13" s="505"/>
      <c r="D13" s="796"/>
      <c r="E13" s="709"/>
      <c r="F13" s="796"/>
      <c r="G13" s="792"/>
      <c r="H13" s="698"/>
      <c r="I13" s="794"/>
      <c r="J13" s="420"/>
      <c r="K13" s="392"/>
      <c r="L13" s="790"/>
      <c r="M13" s="52" t="s">
        <v>4</v>
      </c>
      <c r="N13" s="41" t="s">
        <v>11</v>
      </c>
      <c r="O13" s="42">
        <f>IF(N13="SÍ",10,"0")</f>
        <v>10</v>
      </c>
      <c r="P13" s="403"/>
      <c r="Q13" s="405"/>
      <c r="R13" s="407"/>
      <c r="S13" s="405"/>
      <c r="T13" s="409"/>
      <c r="U13" s="411"/>
      <c r="V13" s="395"/>
      <c r="W13" s="392"/>
      <c r="X13" s="791"/>
      <c r="Y13" s="773"/>
      <c r="Z13" s="781"/>
      <c r="AA13" s="784"/>
      <c r="AB13" s="773"/>
      <c r="AC13" s="775"/>
      <c r="AD13" s="777"/>
      <c r="AE13" s="683"/>
      <c r="AF13" s="515"/>
      <c r="AG13" s="590"/>
      <c r="AH13" s="590"/>
    </row>
    <row r="14" spans="1:37" ht="65.25" customHeight="1" x14ac:dyDescent="0.2">
      <c r="A14" s="503"/>
      <c r="B14" s="503"/>
      <c r="C14" s="505"/>
      <c r="D14" s="796"/>
      <c r="E14" s="709"/>
      <c r="F14" s="796"/>
      <c r="G14" s="792"/>
      <c r="H14" s="698"/>
      <c r="I14" s="794"/>
      <c r="J14" s="420"/>
      <c r="K14" s="392"/>
      <c r="L14" s="790"/>
      <c r="M14" s="51" t="s">
        <v>36</v>
      </c>
      <c r="N14" s="41" t="s">
        <v>11</v>
      </c>
      <c r="O14" s="42">
        <f>IF(N14="SÍ",15,"0")</f>
        <v>15</v>
      </c>
      <c r="P14" s="403"/>
      <c r="Q14" s="405"/>
      <c r="R14" s="407"/>
      <c r="S14" s="405"/>
      <c r="T14" s="409"/>
      <c r="U14" s="411"/>
      <c r="V14" s="395"/>
      <c r="W14" s="392"/>
      <c r="X14" s="791"/>
      <c r="Y14" s="773"/>
      <c r="Z14" s="781"/>
      <c r="AA14" s="784"/>
      <c r="AB14" s="773"/>
      <c r="AC14" s="775"/>
      <c r="AD14" s="777"/>
      <c r="AE14" s="683"/>
      <c r="AF14" s="515"/>
      <c r="AG14" s="590"/>
      <c r="AH14" s="590"/>
    </row>
    <row r="15" spans="1:37" ht="65.25" customHeight="1" x14ac:dyDescent="0.2">
      <c r="A15" s="503"/>
      <c r="B15" s="503"/>
      <c r="C15" s="505"/>
      <c r="D15" s="796"/>
      <c r="E15" s="709"/>
      <c r="F15" s="796"/>
      <c r="G15" s="792"/>
      <c r="H15" s="698"/>
      <c r="I15" s="794"/>
      <c r="J15" s="420"/>
      <c r="K15" s="392"/>
      <c r="L15" s="790"/>
      <c r="M15" s="51" t="s">
        <v>5</v>
      </c>
      <c r="N15" s="41" t="s">
        <v>11</v>
      </c>
      <c r="O15" s="42">
        <f>IF(N15="SÍ",10,"0")</f>
        <v>10</v>
      </c>
      <c r="P15" s="403"/>
      <c r="Q15" s="405"/>
      <c r="R15" s="407"/>
      <c r="S15" s="405"/>
      <c r="T15" s="409"/>
      <c r="U15" s="411"/>
      <c r="V15" s="395"/>
      <c r="W15" s="392"/>
      <c r="X15" s="791"/>
      <c r="Y15" s="773"/>
      <c r="Z15" s="781"/>
      <c r="AA15" s="784"/>
      <c r="AB15" s="773"/>
      <c r="AC15" s="775"/>
      <c r="AD15" s="777"/>
      <c r="AE15" s="683"/>
      <c r="AF15" s="515"/>
      <c r="AG15" s="590"/>
      <c r="AH15" s="590"/>
    </row>
    <row r="16" spans="1:37" ht="65.25" customHeight="1" x14ac:dyDescent="0.2">
      <c r="A16" s="503"/>
      <c r="B16" s="503"/>
      <c r="C16" s="506"/>
      <c r="D16" s="788"/>
      <c r="E16" s="682"/>
      <c r="F16" s="788"/>
      <c r="G16" s="793"/>
      <c r="H16" s="699"/>
      <c r="I16" s="795"/>
      <c r="J16" s="420"/>
      <c r="K16" s="393"/>
      <c r="L16" s="790"/>
      <c r="M16" s="53" t="s">
        <v>35</v>
      </c>
      <c r="N16" s="41" t="s">
        <v>11</v>
      </c>
      <c r="O16" s="42">
        <f>IF(N16="SÍ",30,"0")</f>
        <v>30</v>
      </c>
      <c r="P16" s="403"/>
      <c r="Q16" s="405"/>
      <c r="R16" s="407"/>
      <c r="S16" s="405"/>
      <c r="T16" s="409"/>
      <c r="U16" s="412"/>
      <c r="V16" s="396"/>
      <c r="W16" s="393"/>
      <c r="X16" s="791"/>
      <c r="Y16" s="773"/>
      <c r="Z16" s="782"/>
      <c r="AA16" s="785"/>
      <c r="AB16" s="773"/>
      <c r="AC16" s="775"/>
      <c r="AD16" s="777"/>
      <c r="AE16" s="683"/>
      <c r="AF16" s="515"/>
      <c r="AG16" s="590"/>
      <c r="AH16" s="590"/>
    </row>
    <row r="17" spans="1:34" ht="25.5" x14ac:dyDescent="0.2">
      <c r="A17" s="503"/>
      <c r="B17" s="503"/>
      <c r="C17" s="783" t="s">
        <v>331</v>
      </c>
      <c r="D17" s="783" t="s">
        <v>70</v>
      </c>
      <c r="E17" s="709" t="s">
        <v>332</v>
      </c>
      <c r="F17" s="709" t="s">
        <v>333</v>
      </c>
      <c r="G17" s="786" t="s">
        <v>16</v>
      </c>
      <c r="H17" s="788" t="str">
        <f>IF(G17="(1) RARA VEZ","1", IF(G17="(2) IMPROBABLE","2",IF(G17="(3) POSIBLE","3",IF(G17="(4) PROBABLE","4",IF(G17="(5) CASI SEGURO","5","")))))</f>
        <v>4</v>
      </c>
      <c r="I17" s="598" t="s">
        <v>66</v>
      </c>
      <c r="J17" s="420" t="str">
        <f>IF(I17="(1) INSIGNIFICANTE","1",IF(I17="(2) MENOR","2",IF(I17="(3) MODERADO","3",IF(I17="(4) MAYOR","4",IF(I17="(5) CATASTRÓFICO","5","")))))</f>
        <v>3</v>
      </c>
      <c r="K17" s="347">
        <f>+H17*J17</f>
        <v>12</v>
      </c>
      <c r="L17" s="789" t="s">
        <v>334</v>
      </c>
      <c r="M17" s="50" t="s">
        <v>6</v>
      </c>
      <c r="N17" s="41" t="s">
        <v>11</v>
      </c>
      <c r="O17" s="76">
        <f>IF(N17="SÍ",15,"0")</f>
        <v>15</v>
      </c>
      <c r="P17" s="402">
        <f>SUM(O17:O23)</f>
        <v>85</v>
      </c>
      <c r="Q17" s="404">
        <f>IF(AND(P17&gt;=0,P17&lt;=50),0,IF(AND(P17&gt;50,P17&lt;=75),1,IF(AND(P17&gt;75,P17&lt;=100),2,"REVISAR")))</f>
        <v>2</v>
      </c>
      <c r="R17" s="406" t="s">
        <v>9</v>
      </c>
      <c r="S17" s="404" t="e">
        <f>IF(R17="PROBABILIDAD",G17-Q17,I17-Q17)</f>
        <v>#VALUE!</v>
      </c>
      <c r="T17" s="408">
        <f ca="1">IF($T17&lt;=0,1,$T17)</f>
        <v>1</v>
      </c>
      <c r="U17" s="410" t="str">
        <f ca="1">IF(AND($R17="PROBABILIDAD",$T17=1),$AK$2,IF(AND(R17="PROBABILIDAD",$T17=2),$AK$3,IF(AND($R17="PROBABILIDAD",$T17=3),$AK$4,IF(AND($R17="PROBABILIDAD",$T17=4),#REF!,IF(AND($R17="PROBABILIDAD",$T17=5),#REF!,$G17)))))</f>
        <v>(1) RARA VEZ</v>
      </c>
      <c r="V17" s="394" t="str">
        <f ca="1">IF(AND($R17="IMPACTO",$T17=1),$AJ$2,IF(AND(R17="IMPACTO",$T17=2),$AJ$3,IF(AND($R17="IMPACTO",$T17=3),$AJ$4,IF(AND($R17="IMPACTO",$T17=4),$AJ$5,IF(AND($R17="IMPACTO",$T17=5),$AJ$6,I17)))))</f>
        <v>(3) MODERADO</v>
      </c>
      <c r="W17" s="347">
        <f ca="1">IF(R17="PROBABILIDAD",T17*J17,T17*H17)</f>
        <v>4</v>
      </c>
      <c r="X17" s="778" t="s">
        <v>335</v>
      </c>
      <c r="Y17" s="772">
        <v>43830</v>
      </c>
      <c r="Z17" s="780" t="s">
        <v>336</v>
      </c>
      <c r="AA17" s="783" t="s">
        <v>337</v>
      </c>
      <c r="AB17" s="772">
        <v>43708</v>
      </c>
      <c r="AC17" s="774" t="s">
        <v>338</v>
      </c>
      <c r="AD17" s="776" t="s">
        <v>328</v>
      </c>
      <c r="AE17" s="682" t="s">
        <v>339</v>
      </c>
      <c r="AF17" s="515" t="s">
        <v>330</v>
      </c>
      <c r="AG17" s="590"/>
      <c r="AH17" s="590"/>
    </row>
    <row r="18" spans="1:34" ht="25.5" x14ac:dyDescent="0.2">
      <c r="A18" s="503"/>
      <c r="B18" s="503"/>
      <c r="C18" s="784"/>
      <c r="D18" s="784"/>
      <c r="E18" s="709"/>
      <c r="F18" s="796"/>
      <c r="G18" s="786"/>
      <c r="H18" s="698"/>
      <c r="I18" s="598"/>
      <c r="J18" s="420"/>
      <c r="K18" s="347"/>
      <c r="L18" s="790"/>
      <c r="M18" s="51" t="s">
        <v>7</v>
      </c>
      <c r="N18" s="41" t="s">
        <v>11</v>
      </c>
      <c r="O18" s="42">
        <f>IF(N18="SÍ",5,"0")</f>
        <v>5</v>
      </c>
      <c r="P18" s="403"/>
      <c r="Q18" s="405"/>
      <c r="R18" s="407"/>
      <c r="S18" s="405"/>
      <c r="T18" s="409"/>
      <c r="U18" s="411"/>
      <c r="V18" s="395"/>
      <c r="W18" s="347"/>
      <c r="X18" s="779"/>
      <c r="Y18" s="773"/>
      <c r="Z18" s="781"/>
      <c r="AA18" s="784"/>
      <c r="AB18" s="773"/>
      <c r="AC18" s="775"/>
      <c r="AD18" s="777"/>
      <c r="AE18" s="683"/>
      <c r="AF18" s="515"/>
      <c r="AG18" s="590"/>
      <c r="AH18" s="590"/>
    </row>
    <row r="19" spans="1:34" x14ac:dyDescent="0.2">
      <c r="A19" s="503"/>
      <c r="B19" s="503"/>
      <c r="C19" s="784"/>
      <c r="D19" s="784"/>
      <c r="E19" s="709"/>
      <c r="F19" s="796"/>
      <c r="G19" s="786"/>
      <c r="H19" s="698"/>
      <c r="I19" s="598"/>
      <c r="J19" s="420"/>
      <c r="K19" s="392"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ALTA</v>
      </c>
      <c r="L19" s="790"/>
      <c r="M19" s="52" t="s">
        <v>3</v>
      </c>
      <c r="N19" s="41" t="s">
        <v>12</v>
      </c>
      <c r="O19" s="42" t="str">
        <f>IF(N19="SÍ",15,"0")</f>
        <v>0</v>
      </c>
      <c r="P19" s="403"/>
      <c r="Q19" s="405"/>
      <c r="R19" s="407"/>
      <c r="S19" s="405"/>
      <c r="T19" s="409"/>
      <c r="U19" s="411"/>
      <c r="V19" s="395"/>
      <c r="W19" s="392" t="e">
        <f ca="1">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#VALUE!</v>
      </c>
      <c r="X19" s="779"/>
      <c r="Y19" s="773"/>
      <c r="Z19" s="781"/>
      <c r="AA19" s="784"/>
      <c r="AB19" s="773"/>
      <c r="AC19" s="775"/>
      <c r="AD19" s="777"/>
      <c r="AE19" s="683"/>
      <c r="AF19" s="515"/>
      <c r="AG19" s="590"/>
      <c r="AH19" s="590"/>
    </row>
    <row r="20" spans="1:34" x14ac:dyDescent="0.2">
      <c r="A20" s="503"/>
      <c r="B20" s="503"/>
      <c r="C20" s="784"/>
      <c r="D20" s="784"/>
      <c r="E20" s="709"/>
      <c r="F20" s="796"/>
      <c r="G20" s="786"/>
      <c r="H20" s="698"/>
      <c r="I20" s="598"/>
      <c r="J20" s="420"/>
      <c r="K20" s="392"/>
      <c r="L20" s="790"/>
      <c r="M20" s="52" t="s">
        <v>4</v>
      </c>
      <c r="N20" s="41" t="s">
        <v>11</v>
      </c>
      <c r="O20" s="42">
        <f>IF(N20="SÍ",10,"0")</f>
        <v>10</v>
      </c>
      <c r="P20" s="403"/>
      <c r="Q20" s="405"/>
      <c r="R20" s="407"/>
      <c r="S20" s="405"/>
      <c r="T20" s="409"/>
      <c r="U20" s="411"/>
      <c r="V20" s="395"/>
      <c r="W20" s="392"/>
      <c r="X20" s="779"/>
      <c r="Y20" s="773"/>
      <c r="Z20" s="781"/>
      <c r="AA20" s="784"/>
      <c r="AB20" s="773"/>
      <c r="AC20" s="775"/>
      <c r="AD20" s="777"/>
      <c r="AE20" s="683"/>
      <c r="AF20" s="515"/>
      <c r="AG20" s="590"/>
      <c r="AH20" s="590"/>
    </row>
    <row r="21" spans="1:34" ht="25.5" x14ac:dyDescent="0.2">
      <c r="A21" s="503"/>
      <c r="B21" s="503"/>
      <c r="C21" s="784"/>
      <c r="D21" s="784"/>
      <c r="E21" s="709"/>
      <c r="F21" s="796"/>
      <c r="G21" s="786"/>
      <c r="H21" s="698"/>
      <c r="I21" s="598"/>
      <c r="J21" s="420"/>
      <c r="K21" s="392"/>
      <c r="L21" s="790"/>
      <c r="M21" s="51" t="s">
        <v>36</v>
      </c>
      <c r="N21" s="41" t="s">
        <v>11</v>
      </c>
      <c r="O21" s="42">
        <f>IF(N21="SÍ",15,"0")</f>
        <v>15</v>
      </c>
      <c r="P21" s="403"/>
      <c r="Q21" s="405"/>
      <c r="R21" s="407"/>
      <c r="S21" s="405"/>
      <c r="T21" s="409"/>
      <c r="U21" s="411"/>
      <c r="V21" s="395"/>
      <c r="W21" s="392"/>
      <c r="X21" s="779"/>
      <c r="Y21" s="773"/>
      <c r="Z21" s="781"/>
      <c r="AA21" s="784"/>
      <c r="AB21" s="773"/>
      <c r="AC21" s="775"/>
      <c r="AD21" s="777"/>
      <c r="AE21" s="683"/>
      <c r="AF21" s="515"/>
      <c r="AG21" s="590"/>
      <c r="AH21" s="590"/>
    </row>
    <row r="22" spans="1:34" ht="25.5" x14ac:dyDescent="0.2">
      <c r="A22" s="503"/>
      <c r="B22" s="503"/>
      <c r="C22" s="784"/>
      <c r="D22" s="784"/>
      <c r="E22" s="709"/>
      <c r="F22" s="796"/>
      <c r="G22" s="786"/>
      <c r="H22" s="698"/>
      <c r="I22" s="598"/>
      <c r="J22" s="420"/>
      <c r="K22" s="392"/>
      <c r="L22" s="790"/>
      <c r="M22" s="51" t="s">
        <v>5</v>
      </c>
      <c r="N22" s="41" t="s">
        <v>11</v>
      </c>
      <c r="O22" s="42">
        <f>IF(N22="SÍ",10,"0")</f>
        <v>10</v>
      </c>
      <c r="P22" s="403"/>
      <c r="Q22" s="405"/>
      <c r="R22" s="407"/>
      <c r="S22" s="405"/>
      <c r="T22" s="409"/>
      <c r="U22" s="411"/>
      <c r="V22" s="395"/>
      <c r="W22" s="392"/>
      <c r="X22" s="779"/>
      <c r="Y22" s="773"/>
      <c r="Z22" s="781"/>
      <c r="AA22" s="784"/>
      <c r="AB22" s="773"/>
      <c r="AC22" s="775"/>
      <c r="AD22" s="777"/>
      <c r="AE22" s="683"/>
      <c r="AF22" s="515"/>
      <c r="AG22" s="590"/>
      <c r="AH22" s="590"/>
    </row>
    <row r="23" spans="1:34" ht="25.5" x14ac:dyDescent="0.2">
      <c r="A23" s="504"/>
      <c r="B23" s="504"/>
      <c r="C23" s="785"/>
      <c r="D23" s="785"/>
      <c r="E23" s="682"/>
      <c r="F23" s="788"/>
      <c r="G23" s="787"/>
      <c r="H23" s="699"/>
      <c r="I23" s="611"/>
      <c r="J23" s="420"/>
      <c r="K23" s="393"/>
      <c r="L23" s="790"/>
      <c r="M23" s="53" t="s">
        <v>35</v>
      </c>
      <c r="N23" s="41" t="s">
        <v>11</v>
      </c>
      <c r="O23" s="42">
        <f>IF(N23="SÍ",30,"0")</f>
        <v>30</v>
      </c>
      <c r="P23" s="403"/>
      <c r="Q23" s="405"/>
      <c r="R23" s="407"/>
      <c r="S23" s="405"/>
      <c r="T23" s="409"/>
      <c r="U23" s="412"/>
      <c r="V23" s="396"/>
      <c r="W23" s="393"/>
      <c r="X23" s="779"/>
      <c r="Y23" s="773"/>
      <c r="Z23" s="782"/>
      <c r="AA23" s="785"/>
      <c r="AB23" s="773"/>
      <c r="AC23" s="775"/>
      <c r="AD23" s="777"/>
      <c r="AE23" s="683"/>
      <c r="AF23" s="515"/>
      <c r="AG23" s="590"/>
      <c r="AH23" s="590"/>
    </row>
    <row r="24" spans="1:34" x14ac:dyDescent="0.2">
      <c r="A24" s="376" t="s">
        <v>94</v>
      </c>
      <c r="B24" s="376"/>
      <c r="C24" s="376"/>
      <c r="D24" s="376"/>
      <c r="E24" s="376"/>
      <c r="F24" s="376"/>
      <c r="G24" s="376"/>
      <c r="H24" s="376"/>
      <c r="I24" s="376"/>
      <c r="J24" s="376"/>
      <c r="K24" s="376"/>
      <c r="L24" s="376"/>
      <c r="M24" s="376"/>
      <c r="N24" s="376"/>
      <c r="O24" s="376"/>
      <c r="P24" s="376"/>
      <c r="Q24" s="376"/>
      <c r="R24" s="376"/>
      <c r="S24" s="376"/>
      <c r="T24" s="376"/>
      <c r="U24" s="376"/>
      <c r="V24" s="376"/>
      <c r="W24" s="376"/>
      <c r="X24" s="376"/>
      <c r="Y24" s="376"/>
      <c r="Z24" s="376"/>
      <c r="AA24" s="376"/>
      <c r="AB24" s="376"/>
      <c r="AC24" s="376"/>
      <c r="AD24" s="376"/>
      <c r="AE24" s="376"/>
    </row>
    <row r="25" spans="1:34" x14ac:dyDescent="0.2">
      <c r="A25" s="377" t="s">
        <v>34</v>
      </c>
      <c r="B25" s="377"/>
      <c r="C25" s="378"/>
      <c r="D25" s="378"/>
      <c r="E25" s="378"/>
      <c r="F25" s="378"/>
      <c r="G25" s="378"/>
      <c r="H25" s="378"/>
      <c r="I25" s="378"/>
      <c r="J25" s="378"/>
      <c r="K25" s="378"/>
      <c r="L25" s="378"/>
      <c r="M25" s="378"/>
      <c r="N25" s="378"/>
      <c r="O25" s="378"/>
      <c r="P25" s="378"/>
      <c r="Q25" s="378"/>
      <c r="R25" s="378"/>
      <c r="S25" s="378"/>
      <c r="T25" s="378"/>
      <c r="U25" s="378"/>
      <c r="V25" s="378"/>
      <c r="W25" s="378"/>
      <c r="X25" s="378"/>
      <c r="Y25" s="378"/>
      <c r="Z25" s="378"/>
      <c r="AA25" s="378"/>
      <c r="AB25" s="378"/>
      <c r="AC25" s="378"/>
      <c r="AD25" s="378"/>
      <c r="AE25" s="378"/>
    </row>
    <row r="26" spans="1:34" x14ac:dyDescent="0.2">
      <c r="A26" s="379" t="s">
        <v>55</v>
      </c>
      <c r="B26" s="379"/>
      <c r="C26" s="379" t="s">
        <v>71</v>
      </c>
      <c r="D26" s="379"/>
      <c r="E26" s="379"/>
      <c r="F26" s="379"/>
      <c r="G26" s="379"/>
      <c r="H26" s="379"/>
      <c r="I26" s="379"/>
      <c r="J26" s="379"/>
      <c r="K26" s="379"/>
      <c r="L26" s="379"/>
      <c r="M26" s="379"/>
      <c r="N26" s="379"/>
      <c r="O26" s="379"/>
      <c r="P26" s="379"/>
      <c r="Q26" s="379"/>
      <c r="R26" s="379"/>
      <c r="S26" s="379"/>
      <c r="T26" s="379"/>
      <c r="U26" s="379"/>
      <c r="V26" s="379"/>
      <c r="W26" s="379"/>
      <c r="X26" s="379"/>
      <c r="Y26" s="379"/>
      <c r="Z26" s="380" t="s">
        <v>91</v>
      </c>
      <c r="AA26" s="380"/>
      <c r="AB26" s="380"/>
      <c r="AC26" s="381" t="s">
        <v>26</v>
      </c>
      <c r="AD26" s="382"/>
      <c r="AE26" s="383"/>
    </row>
    <row r="27" spans="1:34" s="43" customFormat="1" x14ac:dyDescent="0.2">
      <c r="A27" s="358"/>
      <c r="B27" s="359"/>
      <c r="C27" s="360"/>
      <c r="D27" s="360"/>
      <c r="E27" s="360"/>
      <c r="F27" s="360"/>
      <c r="G27" s="360"/>
      <c r="H27" s="360"/>
      <c r="I27" s="360"/>
      <c r="J27" s="360"/>
      <c r="K27" s="360"/>
      <c r="L27" s="360"/>
      <c r="M27" s="360"/>
      <c r="N27" s="360"/>
      <c r="O27" s="360"/>
      <c r="P27" s="360"/>
      <c r="Q27" s="360"/>
      <c r="R27" s="360"/>
      <c r="S27" s="360"/>
      <c r="T27" s="360"/>
      <c r="U27" s="360"/>
      <c r="V27" s="360"/>
      <c r="W27" s="360"/>
      <c r="X27" s="360"/>
      <c r="Y27" s="360"/>
      <c r="Z27" s="361"/>
      <c r="AA27" s="362"/>
      <c r="AB27" s="363"/>
      <c r="AC27" s="364"/>
      <c r="AD27" s="364"/>
      <c r="AE27" s="364"/>
    </row>
    <row r="28" spans="1:34" s="43" customFormat="1" x14ac:dyDescent="0.2">
      <c r="A28" s="358"/>
      <c r="B28" s="359"/>
      <c r="C28" s="360"/>
      <c r="D28" s="360"/>
      <c r="E28" s="360"/>
      <c r="F28" s="360"/>
      <c r="G28" s="360"/>
      <c r="H28" s="360"/>
      <c r="I28" s="360"/>
      <c r="J28" s="360"/>
      <c r="K28" s="360"/>
      <c r="L28" s="360"/>
      <c r="M28" s="360"/>
      <c r="N28" s="360"/>
      <c r="O28" s="360"/>
      <c r="P28" s="360"/>
      <c r="Q28" s="360"/>
      <c r="R28" s="360"/>
      <c r="S28" s="360"/>
      <c r="T28" s="360"/>
      <c r="U28" s="360"/>
      <c r="V28" s="360"/>
      <c r="W28" s="360"/>
      <c r="X28" s="360"/>
      <c r="Y28" s="360"/>
      <c r="Z28" s="361"/>
      <c r="AA28" s="362"/>
      <c r="AB28" s="363"/>
      <c r="AC28" s="364"/>
      <c r="AD28" s="364"/>
      <c r="AE28" s="364"/>
    </row>
    <row r="29" spans="1:34" s="43" customFormat="1" x14ac:dyDescent="0.2">
      <c r="A29" s="358"/>
      <c r="B29" s="359"/>
      <c r="C29" s="360"/>
      <c r="D29" s="360"/>
      <c r="E29" s="360"/>
      <c r="F29" s="360"/>
      <c r="G29" s="360"/>
      <c r="H29" s="360"/>
      <c r="I29" s="360"/>
      <c r="J29" s="360"/>
      <c r="K29" s="360"/>
      <c r="L29" s="360"/>
      <c r="M29" s="360"/>
      <c r="N29" s="360"/>
      <c r="O29" s="360"/>
      <c r="P29" s="360"/>
      <c r="Q29" s="360"/>
      <c r="R29" s="360"/>
      <c r="S29" s="360"/>
      <c r="T29" s="360"/>
      <c r="U29" s="360"/>
      <c r="V29" s="360"/>
      <c r="W29" s="360"/>
      <c r="X29" s="360"/>
      <c r="Y29" s="360"/>
      <c r="Z29" s="361"/>
      <c r="AA29" s="362"/>
      <c r="AB29" s="363"/>
      <c r="AC29" s="364"/>
      <c r="AD29" s="364"/>
      <c r="AE29" s="364"/>
    </row>
    <row r="30" spans="1:34" x14ac:dyDescent="0.2">
      <c r="A30" s="365" t="s">
        <v>37</v>
      </c>
      <c r="B30" s="366"/>
      <c r="C30" s="366"/>
      <c r="D30" s="366"/>
      <c r="E30" s="366"/>
      <c r="F30" s="366"/>
      <c r="G30" s="366"/>
      <c r="H30" s="366"/>
      <c r="I30" s="366"/>
      <c r="J30" s="366"/>
      <c r="K30" s="366"/>
      <c r="L30" s="366"/>
      <c r="M30" s="366"/>
      <c r="N30" s="366"/>
      <c r="O30" s="366"/>
      <c r="P30" s="366"/>
      <c r="Q30" s="366"/>
      <c r="R30" s="366"/>
      <c r="S30" s="366"/>
      <c r="T30" s="366"/>
      <c r="U30" s="366"/>
      <c r="V30" s="366"/>
      <c r="W30" s="366"/>
      <c r="X30" s="366"/>
      <c r="Y30" s="366"/>
      <c r="Z30" s="366"/>
      <c r="AA30" s="366"/>
      <c r="AB30" s="366"/>
      <c r="AC30" s="366"/>
      <c r="AD30" s="366"/>
      <c r="AE30" s="367"/>
    </row>
    <row r="31" spans="1:34" x14ac:dyDescent="0.2">
      <c r="A31" s="347" t="s">
        <v>26</v>
      </c>
      <c r="B31" s="347"/>
      <c r="C31" s="347"/>
      <c r="D31" s="347"/>
      <c r="E31" s="347"/>
      <c r="F31" s="347"/>
      <c r="G31" s="347" t="s">
        <v>82</v>
      </c>
      <c r="H31" s="347"/>
      <c r="I31" s="347"/>
      <c r="J31" s="347"/>
      <c r="K31" s="347"/>
      <c r="L31" s="347"/>
      <c r="M31" s="347"/>
      <c r="N31" s="347" t="s">
        <v>73</v>
      </c>
      <c r="O31" s="347"/>
      <c r="P31" s="347"/>
      <c r="Q31" s="347"/>
      <c r="R31" s="347"/>
      <c r="S31" s="347"/>
      <c r="T31" s="347"/>
      <c r="U31" s="347"/>
      <c r="V31" s="347"/>
      <c r="W31" s="347"/>
      <c r="X31" s="347"/>
      <c r="Y31" s="347"/>
      <c r="Z31" s="347"/>
      <c r="AA31" s="368" t="str">
        <f>IF(OR(X5="X",U5="X"),"APOYO OFICINA ASESORA DE PLANEACIÓN","APOYO OFICINA DE CONTROL INTERNO")</f>
        <v>APOYO OFICINA ASESORA DE PLANEACIÓN</v>
      </c>
      <c r="AB31" s="368"/>
      <c r="AC31" s="368"/>
      <c r="AD31" s="368"/>
      <c r="AE31" s="368"/>
      <c r="AF31" s="60"/>
      <c r="AG31" s="60"/>
      <c r="AH31" s="44"/>
    </row>
    <row r="32" spans="1:34" ht="25.5" x14ac:dyDescent="0.2">
      <c r="A32" s="85" t="s">
        <v>95</v>
      </c>
      <c r="B32" s="347"/>
      <c r="C32" s="347"/>
      <c r="D32" s="347"/>
      <c r="E32" s="347"/>
      <c r="F32" s="347"/>
      <c r="G32" s="85" t="s">
        <v>95</v>
      </c>
      <c r="H32" s="347"/>
      <c r="I32" s="347"/>
      <c r="J32" s="347"/>
      <c r="K32" s="347"/>
      <c r="L32" s="347"/>
      <c r="M32" s="347"/>
      <c r="N32" s="352" t="s">
        <v>95</v>
      </c>
      <c r="O32" s="353"/>
      <c r="P32" s="353"/>
      <c r="Q32" s="353"/>
      <c r="R32" s="354"/>
      <c r="S32" s="54"/>
      <c r="T32" s="54"/>
      <c r="U32" s="351"/>
      <c r="V32" s="351"/>
      <c r="W32" s="351"/>
      <c r="X32" s="351"/>
      <c r="Y32" s="351"/>
      <c r="Z32" s="351"/>
      <c r="AA32" s="85" t="s">
        <v>95</v>
      </c>
      <c r="AB32" s="355"/>
      <c r="AC32" s="356"/>
      <c r="AD32" s="356"/>
      <c r="AE32" s="357"/>
      <c r="AF32" s="60"/>
      <c r="AG32" s="60"/>
      <c r="AH32" s="44"/>
    </row>
    <row r="33" spans="1:34" s="43" customFormat="1" x14ac:dyDescent="0.2">
      <c r="A33" s="55" t="s">
        <v>32</v>
      </c>
      <c r="B33" s="347"/>
      <c r="C33" s="347"/>
      <c r="D33" s="347"/>
      <c r="E33" s="347"/>
      <c r="F33" s="347"/>
      <c r="G33" s="55" t="s">
        <v>32</v>
      </c>
      <c r="H33" s="347"/>
      <c r="I33" s="347"/>
      <c r="J33" s="347"/>
      <c r="K33" s="347"/>
      <c r="L33" s="347"/>
      <c r="M33" s="347"/>
      <c r="N33" s="54" t="s">
        <v>32</v>
      </c>
      <c r="O33" s="54"/>
      <c r="P33" s="54"/>
      <c r="Q33" s="54"/>
      <c r="R33" s="54"/>
      <c r="S33" s="54"/>
      <c r="T33" s="54"/>
      <c r="U33" s="351"/>
      <c r="V33" s="351"/>
      <c r="W33" s="351"/>
      <c r="X33" s="351"/>
      <c r="Y33" s="351"/>
      <c r="Z33" s="351"/>
      <c r="AA33" s="55" t="s">
        <v>32</v>
      </c>
      <c r="AB33" s="351"/>
      <c r="AC33" s="351"/>
      <c r="AD33" s="351"/>
      <c r="AE33" s="351"/>
      <c r="AF33" s="61"/>
      <c r="AG33" s="61"/>
      <c r="AH33" s="45"/>
    </row>
    <row r="34" spans="1:34" s="43" customFormat="1" x14ac:dyDescent="0.2">
      <c r="A34" s="55" t="s">
        <v>33</v>
      </c>
      <c r="B34" s="347"/>
      <c r="C34" s="347"/>
      <c r="D34" s="347"/>
      <c r="E34" s="347"/>
      <c r="F34" s="347"/>
      <c r="G34" s="55" t="s">
        <v>33</v>
      </c>
      <c r="H34" s="347"/>
      <c r="I34" s="347"/>
      <c r="J34" s="347"/>
      <c r="K34" s="347"/>
      <c r="L34" s="347"/>
      <c r="M34" s="347"/>
      <c r="N34" s="348" t="s">
        <v>33</v>
      </c>
      <c r="O34" s="349"/>
      <c r="P34" s="349"/>
      <c r="Q34" s="349"/>
      <c r="R34" s="350"/>
      <c r="S34" s="54"/>
      <c r="T34" s="54"/>
      <c r="U34" s="351"/>
      <c r="V34" s="351"/>
      <c r="W34" s="351"/>
      <c r="X34" s="351"/>
      <c r="Y34" s="351"/>
      <c r="Z34" s="351"/>
      <c r="AA34" s="55" t="s">
        <v>33</v>
      </c>
      <c r="AB34" s="351"/>
      <c r="AC34" s="351"/>
      <c r="AD34" s="351"/>
      <c r="AE34" s="351"/>
      <c r="AF34" s="61"/>
      <c r="AG34" s="61"/>
      <c r="AH34" s="45"/>
    </row>
    <row r="35" spans="1:34" s="43" customFormat="1" x14ac:dyDescent="0.2">
      <c r="D35" s="46"/>
      <c r="AF35" s="45"/>
      <c r="AG35" s="45"/>
      <c r="AH35" s="45"/>
    </row>
    <row r="36" spans="1:34" x14ac:dyDescent="0.2">
      <c r="AF36" s="44"/>
      <c r="AG36" s="44"/>
      <c r="AH36" s="44"/>
    </row>
    <row r="37" spans="1:34" x14ac:dyDescent="0.2">
      <c r="AF37" s="44"/>
      <c r="AG37" s="44"/>
      <c r="AH37" s="44"/>
    </row>
  </sheetData>
  <mergeCells count="132">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A10:A23"/>
    <mergeCell ref="B10:B23"/>
    <mergeCell ref="C10:C16"/>
    <mergeCell ref="D10:D16"/>
    <mergeCell ref="E10:E16"/>
    <mergeCell ref="F10:F16"/>
    <mergeCell ref="C17:C23"/>
    <mergeCell ref="D17:D23"/>
    <mergeCell ref="E17:E23"/>
    <mergeCell ref="F17:F23"/>
    <mergeCell ref="AE10:AE16"/>
    <mergeCell ref="AF10:AH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K10:K11"/>
    <mergeCell ref="L10:L16"/>
    <mergeCell ref="G17:G23"/>
    <mergeCell ref="H17:H23"/>
    <mergeCell ref="I17:I23"/>
    <mergeCell ref="J17:J23"/>
    <mergeCell ref="K17:K18"/>
    <mergeCell ref="L17:L23"/>
    <mergeCell ref="AB10:AB16"/>
    <mergeCell ref="AC10:AC16"/>
    <mergeCell ref="AD10:AD16"/>
    <mergeCell ref="G10:G16"/>
    <mergeCell ref="H10:H16"/>
    <mergeCell ref="I10:I16"/>
    <mergeCell ref="J10:J16"/>
    <mergeCell ref="AB17:AB23"/>
    <mergeCell ref="AC17:AC23"/>
    <mergeCell ref="AD17:AD23"/>
    <mergeCell ref="AE17:AE23"/>
    <mergeCell ref="AF17:AH23"/>
    <mergeCell ref="K19:K23"/>
    <mergeCell ref="W19:W23"/>
    <mergeCell ref="V17:V23"/>
    <mergeCell ref="W17:W18"/>
    <mergeCell ref="X17:X23"/>
    <mergeCell ref="Y17:Y23"/>
    <mergeCell ref="Z17:Z23"/>
    <mergeCell ref="AA17:AA23"/>
    <mergeCell ref="P17:P23"/>
    <mergeCell ref="Q17:Q23"/>
    <mergeCell ref="R17:R23"/>
    <mergeCell ref="S17:S23"/>
    <mergeCell ref="T17:T23"/>
    <mergeCell ref="U17:U23"/>
    <mergeCell ref="A27:B27"/>
    <mergeCell ref="C27:Y27"/>
    <mergeCell ref="Z27:AB27"/>
    <mergeCell ref="AC27:AE27"/>
    <mergeCell ref="A28:B28"/>
    <mergeCell ref="C28:Y28"/>
    <mergeCell ref="Z28:AB28"/>
    <mergeCell ref="AC28:AE28"/>
    <mergeCell ref="A24:AE24"/>
    <mergeCell ref="A25:AE25"/>
    <mergeCell ref="A26:B26"/>
    <mergeCell ref="C26:Y26"/>
    <mergeCell ref="Z26:AB26"/>
    <mergeCell ref="AC26:AE26"/>
    <mergeCell ref="A29:B29"/>
    <mergeCell ref="C29:Y29"/>
    <mergeCell ref="Z29:AB29"/>
    <mergeCell ref="AC29:AE29"/>
    <mergeCell ref="A30:AE30"/>
    <mergeCell ref="A31:F31"/>
    <mergeCell ref="G31:M31"/>
    <mergeCell ref="N31:Z31"/>
    <mergeCell ref="AA31:AE31"/>
    <mergeCell ref="B34:F34"/>
    <mergeCell ref="H34:M34"/>
    <mergeCell ref="N34:R34"/>
    <mergeCell ref="U34:Z34"/>
    <mergeCell ref="AB34:AE34"/>
    <mergeCell ref="B32:F32"/>
    <mergeCell ref="H32:M32"/>
    <mergeCell ref="N32:R32"/>
    <mergeCell ref="U32:Z32"/>
    <mergeCell ref="AB32:AE32"/>
    <mergeCell ref="B33:F33"/>
    <mergeCell ref="H33:M33"/>
    <mergeCell ref="U33:Z33"/>
    <mergeCell ref="AB33:AE33"/>
  </mergeCells>
  <conditionalFormatting sqref="K10:K16">
    <cfRule type="expression" dxfId="319" priority="25">
      <formula>$K$12="BAJA"</formula>
    </cfRule>
    <cfRule type="expression" dxfId="318" priority="26">
      <formula>$K$12="MODERADA"</formula>
    </cfRule>
    <cfRule type="expression" dxfId="317" priority="27">
      <formula>$K$12="ALTA"</formula>
    </cfRule>
    <cfRule type="expression" dxfId="316" priority="28">
      <formula>$K$12="EXTREMA"</formula>
    </cfRule>
  </conditionalFormatting>
  <conditionalFormatting sqref="K17:K18">
    <cfRule type="expression" dxfId="315" priority="21">
      <formula>$K$19="BAJA"</formula>
    </cfRule>
    <cfRule type="expression" dxfId="314" priority="22">
      <formula>$K$19="MODERADA"</formula>
    </cfRule>
    <cfRule type="expression" dxfId="313" priority="23">
      <formula>$K$19="ALTA"</formula>
    </cfRule>
    <cfRule type="expression" dxfId="312" priority="24">
      <formula>$K$19="EXTREMA"</formula>
    </cfRule>
  </conditionalFormatting>
  <conditionalFormatting sqref="K19:K23">
    <cfRule type="expression" dxfId="311" priority="17">
      <formula>$K$19="BAJA"</formula>
    </cfRule>
    <cfRule type="expression" dxfId="310" priority="18">
      <formula>$K$19="MODERADA"</formula>
    </cfRule>
    <cfRule type="expression" dxfId="309" priority="19">
      <formula>$K$19="ALTA"</formula>
    </cfRule>
    <cfRule type="expression" dxfId="308" priority="20">
      <formula>$K$19="EXTREMA"</formula>
    </cfRule>
  </conditionalFormatting>
  <conditionalFormatting sqref="W10:W11">
    <cfRule type="expression" dxfId="307" priority="13">
      <formula>$K$12="BAJA"</formula>
    </cfRule>
    <cfRule type="expression" dxfId="306" priority="14">
      <formula>$K$12="MODERADA"</formula>
    </cfRule>
    <cfRule type="expression" dxfId="305" priority="15">
      <formula>$K$12="ALTA"</formula>
    </cfRule>
    <cfRule type="expression" dxfId="304" priority="16">
      <formula>$K$12="EXTREMA"</formula>
    </cfRule>
  </conditionalFormatting>
  <conditionalFormatting sqref="W12:W16">
    <cfRule type="expression" dxfId="303" priority="9">
      <formula>$K$12="BAJA"</formula>
    </cfRule>
    <cfRule type="expression" dxfId="302" priority="10">
      <formula>$K$12="MODERADA"</formula>
    </cfRule>
    <cfRule type="expression" dxfId="301" priority="11">
      <formula>$K$12="ALTA"</formula>
    </cfRule>
    <cfRule type="expression" dxfId="300" priority="12">
      <formula>$K$12="EXTREMA"</formula>
    </cfRule>
  </conditionalFormatting>
  <conditionalFormatting sqref="W17:W18">
    <cfRule type="expression" dxfId="299" priority="5">
      <formula>$K$12="BAJA"</formula>
    </cfRule>
    <cfRule type="expression" dxfId="298" priority="6">
      <formula>$K$12="MODERADA"</formula>
    </cfRule>
    <cfRule type="expression" dxfId="297" priority="7">
      <formula>$K$12="ALTA"</formula>
    </cfRule>
    <cfRule type="expression" dxfId="296" priority="8">
      <formula>$K$12="EXTREMA"</formula>
    </cfRule>
  </conditionalFormatting>
  <conditionalFormatting sqref="W19:W23">
    <cfRule type="expression" dxfId="295" priority="1">
      <formula>$K$12="BAJA"</formula>
    </cfRule>
    <cfRule type="expression" dxfId="294" priority="2">
      <formula>$K$12="MODERADA"</formula>
    </cfRule>
    <cfRule type="expression" dxfId="293" priority="3">
      <formula>$K$12="ALTA"</formula>
    </cfRule>
    <cfRule type="expression" dxfId="292" priority="4">
      <formula>$K$12="EXTREMA"</formula>
    </cfRule>
  </conditionalFormatting>
  <dataValidations count="5">
    <dataValidation type="list" allowBlank="1" showInputMessage="1" showErrorMessage="1" sqref="N10:N23">
      <formula1>$AJ$2:$AJ$3</formula1>
    </dataValidation>
    <dataValidation type="list" allowBlank="1" showInputMessage="1" showErrorMessage="1" sqref="D10:D23">
      <formula1>$AK$2:$AK$7</formula1>
    </dataValidation>
    <dataValidation type="list" allowBlank="1" showInputMessage="1" showErrorMessage="1" sqref="I10:I23">
      <formula1>$AL$2:$AL$6</formula1>
    </dataValidation>
    <dataValidation type="list" allowBlank="1" showInputMessage="1" showErrorMessage="1" sqref="G10:G23">
      <formula1>$AM$2:$AM$6</formula1>
    </dataValidation>
    <dataValidation type="list" allowBlank="1" showInputMessage="1" showErrorMessage="1" sqref="R10:R23">
      <formula1>$AJ$1:$AK$1</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1"/>
  <sheetViews>
    <sheetView topLeftCell="A7" workbookViewId="0">
      <selection activeCell="C10" sqref="C10:C16"/>
    </sheetView>
  </sheetViews>
  <sheetFormatPr baseColWidth="10" defaultColWidth="10.85546875" defaultRowHeight="12.75" x14ac:dyDescent="0.25"/>
  <cols>
    <col min="1" max="1" width="35.85546875" style="46" customWidth="1"/>
    <col min="2" max="2" width="22.42578125" style="46" customWidth="1"/>
    <col min="3" max="3" width="33.42578125" style="46" customWidth="1"/>
    <col min="4" max="4" width="17.28515625" style="46" customWidth="1"/>
    <col min="5" max="5" width="16.140625" style="46" customWidth="1"/>
    <col min="6" max="6" width="23.140625" style="46" customWidth="1"/>
    <col min="7" max="7" width="22.42578125" style="46" customWidth="1"/>
    <col min="8" max="8" width="2.42578125" style="46" hidden="1" customWidth="1"/>
    <col min="9" max="9" width="18.28515625" style="46" customWidth="1"/>
    <col min="10" max="10" width="5.42578125" style="46" hidden="1" customWidth="1"/>
    <col min="11" max="11" width="17.140625" style="46" customWidth="1"/>
    <col min="12" max="12" width="20.28515625" style="46" customWidth="1"/>
    <col min="13" max="13" width="44.7109375" style="46" customWidth="1"/>
    <col min="14" max="14" width="9.42578125" style="46" customWidth="1"/>
    <col min="15" max="15" width="4" style="46" hidden="1" customWidth="1"/>
    <col min="16" max="16" width="4.7109375" style="46" hidden="1" customWidth="1"/>
    <col min="17" max="17" width="2.7109375" style="46" hidden="1" customWidth="1"/>
    <col min="18" max="18" width="12.7109375" style="46" customWidth="1"/>
    <col min="19" max="20" width="2.7109375" style="46" hidden="1" customWidth="1"/>
    <col min="21" max="21" width="18.42578125" style="46" customWidth="1"/>
    <col min="22" max="22" width="16.7109375" style="46" customWidth="1"/>
    <col min="23" max="23" width="16.42578125" style="46" customWidth="1"/>
    <col min="24" max="25" width="21.7109375" style="46" customWidth="1"/>
    <col min="26" max="26" width="31.85546875" style="46" customWidth="1"/>
    <col min="27" max="27" width="19.140625" style="46" customWidth="1"/>
    <col min="28" max="28" width="15.85546875" style="46" customWidth="1"/>
    <col min="29" max="29" width="38" style="46" customWidth="1"/>
    <col min="30" max="30" width="19.140625" style="46" customWidth="1"/>
    <col min="31" max="31" width="16.140625" style="46" customWidth="1"/>
    <col min="32" max="16384" width="10.85546875" style="46"/>
  </cols>
  <sheetData>
    <row r="1" spans="1:37" s="58" customFormat="1" ht="21.75" customHeight="1" x14ac:dyDescent="0.25">
      <c r="A1" s="477"/>
      <c r="B1" s="479" t="s">
        <v>83</v>
      </c>
      <c r="C1" s="480"/>
      <c r="D1" s="480"/>
      <c r="E1" s="481"/>
      <c r="F1" s="479" t="s">
        <v>85</v>
      </c>
      <c r="G1" s="480"/>
      <c r="H1" s="480"/>
      <c r="I1" s="480"/>
      <c r="J1" s="480"/>
      <c r="K1" s="480"/>
      <c r="L1" s="480"/>
      <c r="M1" s="480"/>
      <c r="N1" s="480"/>
      <c r="O1" s="480"/>
      <c r="P1" s="480"/>
      <c r="Q1" s="480"/>
      <c r="R1" s="480"/>
      <c r="S1" s="480"/>
      <c r="T1" s="480"/>
      <c r="U1" s="480"/>
      <c r="V1" s="480"/>
      <c r="W1" s="480"/>
      <c r="X1" s="480"/>
      <c r="Y1" s="480"/>
      <c r="Z1" s="480"/>
      <c r="AA1" s="480"/>
      <c r="AB1" s="481"/>
      <c r="AC1" s="78" t="s">
        <v>86</v>
      </c>
      <c r="AD1" s="381" t="s">
        <v>96</v>
      </c>
      <c r="AE1" s="383"/>
      <c r="AI1" s="58" t="s">
        <v>61</v>
      </c>
      <c r="AJ1" s="58" t="s">
        <v>9</v>
      </c>
      <c r="AK1" s="58" t="s">
        <v>8</v>
      </c>
    </row>
    <row r="2" spans="1:37" s="58" customFormat="1" ht="21.75" customHeight="1" x14ac:dyDescent="0.25">
      <c r="A2" s="478"/>
      <c r="B2" s="482"/>
      <c r="C2" s="483"/>
      <c r="D2" s="483"/>
      <c r="E2" s="484"/>
      <c r="F2" s="482"/>
      <c r="G2" s="483"/>
      <c r="H2" s="483"/>
      <c r="I2" s="483"/>
      <c r="J2" s="483"/>
      <c r="K2" s="483"/>
      <c r="L2" s="483"/>
      <c r="M2" s="483"/>
      <c r="N2" s="483"/>
      <c r="O2" s="483"/>
      <c r="P2" s="483"/>
      <c r="Q2" s="483"/>
      <c r="R2" s="483"/>
      <c r="S2" s="483"/>
      <c r="T2" s="483"/>
      <c r="U2" s="483"/>
      <c r="V2" s="483"/>
      <c r="W2" s="483"/>
      <c r="X2" s="483"/>
      <c r="Y2" s="483"/>
      <c r="Z2" s="483"/>
      <c r="AA2" s="483"/>
      <c r="AB2" s="484"/>
      <c r="AC2" s="59" t="s">
        <v>88</v>
      </c>
      <c r="AD2" s="485" t="s">
        <v>97</v>
      </c>
      <c r="AE2" s="486"/>
      <c r="AH2" s="58" t="s">
        <v>11</v>
      </c>
      <c r="AI2" s="58" t="s">
        <v>63</v>
      </c>
      <c r="AJ2" s="58" t="s">
        <v>62</v>
      </c>
      <c r="AK2" s="58" t="s">
        <v>13</v>
      </c>
    </row>
    <row r="3" spans="1:37" s="58" customFormat="1" ht="21.75" customHeight="1" x14ac:dyDescent="0.25">
      <c r="A3" s="478"/>
      <c r="B3" s="479" t="s">
        <v>84</v>
      </c>
      <c r="C3" s="480"/>
      <c r="D3" s="480"/>
      <c r="E3" s="481"/>
      <c r="F3" s="479" t="s">
        <v>92</v>
      </c>
      <c r="G3" s="480"/>
      <c r="H3" s="480"/>
      <c r="I3" s="480"/>
      <c r="J3" s="480"/>
      <c r="K3" s="480"/>
      <c r="L3" s="480"/>
      <c r="M3" s="480"/>
      <c r="N3" s="480"/>
      <c r="O3" s="480"/>
      <c r="P3" s="480"/>
      <c r="Q3" s="480"/>
      <c r="R3" s="480"/>
      <c r="S3" s="480"/>
      <c r="T3" s="480"/>
      <c r="U3" s="480"/>
      <c r="V3" s="480"/>
      <c r="W3" s="480"/>
      <c r="X3" s="480"/>
      <c r="Y3" s="480"/>
      <c r="Z3" s="480"/>
      <c r="AA3" s="480"/>
      <c r="AB3" s="481"/>
      <c r="AC3" s="78" t="s">
        <v>87</v>
      </c>
      <c r="AD3" s="381"/>
      <c r="AE3" s="383"/>
      <c r="AH3" s="58" t="s">
        <v>12</v>
      </c>
      <c r="AI3" s="58" t="s">
        <v>65</v>
      </c>
      <c r="AJ3" s="58" t="s">
        <v>64</v>
      </c>
      <c r="AK3" s="58" t="s">
        <v>14</v>
      </c>
    </row>
    <row r="4" spans="1:37" s="58" customFormat="1" ht="21.75" customHeight="1" x14ac:dyDescent="0.25">
      <c r="A4" s="478"/>
      <c r="B4" s="482"/>
      <c r="C4" s="483"/>
      <c r="D4" s="483"/>
      <c r="E4" s="484"/>
      <c r="F4" s="482"/>
      <c r="G4" s="483"/>
      <c r="H4" s="483"/>
      <c r="I4" s="483"/>
      <c r="J4" s="483"/>
      <c r="K4" s="483"/>
      <c r="L4" s="483"/>
      <c r="M4" s="483"/>
      <c r="N4" s="483"/>
      <c r="O4" s="483"/>
      <c r="P4" s="483"/>
      <c r="Q4" s="483"/>
      <c r="R4" s="483"/>
      <c r="S4" s="483"/>
      <c r="T4" s="483"/>
      <c r="U4" s="483"/>
      <c r="V4" s="483"/>
      <c r="W4" s="483"/>
      <c r="X4" s="483"/>
      <c r="Y4" s="483"/>
      <c r="Z4" s="483"/>
      <c r="AA4" s="483"/>
      <c r="AB4" s="484"/>
      <c r="AC4" s="78" t="s">
        <v>89</v>
      </c>
      <c r="AD4" s="487">
        <v>43465</v>
      </c>
      <c r="AE4" s="383"/>
      <c r="AI4" s="58" t="s">
        <v>67</v>
      </c>
      <c r="AJ4" s="58" t="s">
        <v>66</v>
      </c>
      <c r="AK4" s="58" t="s">
        <v>15</v>
      </c>
    </row>
    <row r="5" spans="1:37" ht="24.75" customHeight="1" x14ac:dyDescent="0.25">
      <c r="A5" s="468" t="s">
        <v>72</v>
      </c>
      <c r="B5" s="468"/>
      <c r="C5" s="525">
        <v>43493</v>
      </c>
      <c r="D5" s="526"/>
      <c r="E5" s="526"/>
      <c r="F5" s="526"/>
      <c r="G5" s="527"/>
      <c r="H5" s="528"/>
      <c r="I5" s="528"/>
      <c r="J5" s="528"/>
      <c r="K5" s="528"/>
      <c r="L5" s="528"/>
      <c r="M5" s="57" t="s">
        <v>79</v>
      </c>
      <c r="N5" s="466" t="s">
        <v>75</v>
      </c>
      <c r="O5" s="466"/>
      <c r="P5" s="466"/>
      <c r="Q5" s="466"/>
      <c r="R5" s="466"/>
      <c r="S5" s="62"/>
      <c r="T5" s="62"/>
      <c r="U5" s="87" t="s">
        <v>98</v>
      </c>
      <c r="V5" s="473" t="s">
        <v>90</v>
      </c>
      <c r="W5" s="474"/>
      <c r="X5" s="56"/>
      <c r="Y5" s="74" t="s">
        <v>76</v>
      </c>
      <c r="Z5" s="56" t="s">
        <v>98</v>
      </c>
      <c r="AA5" s="74" t="s">
        <v>77</v>
      </c>
      <c r="AB5" s="56"/>
      <c r="AC5" s="73" t="s">
        <v>78</v>
      </c>
      <c r="AD5" s="475"/>
      <c r="AE5" s="476"/>
      <c r="AI5" s="46" t="s">
        <v>70</v>
      </c>
      <c r="AJ5" s="58" t="s">
        <v>68</v>
      </c>
    </row>
    <row r="6" spans="1:37" x14ac:dyDescent="0.25">
      <c r="A6" s="466" t="s">
        <v>52</v>
      </c>
      <c r="B6" s="466"/>
      <c r="C6" s="466"/>
      <c r="D6" s="466"/>
      <c r="E6" s="466"/>
      <c r="F6" s="466"/>
      <c r="G6" s="522" t="s">
        <v>21</v>
      </c>
      <c r="H6" s="523"/>
      <c r="I6" s="523"/>
      <c r="J6" s="523"/>
      <c r="K6" s="523"/>
      <c r="L6" s="523"/>
      <c r="M6" s="523"/>
      <c r="N6" s="523"/>
      <c r="O6" s="523"/>
      <c r="P6" s="523"/>
      <c r="Q6" s="523"/>
      <c r="R6" s="523"/>
      <c r="S6" s="523"/>
      <c r="T6" s="523"/>
      <c r="U6" s="523"/>
      <c r="V6" s="523"/>
      <c r="W6" s="523"/>
      <c r="X6" s="523"/>
      <c r="Y6" s="523"/>
      <c r="Z6" s="523"/>
      <c r="AA6" s="524"/>
      <c r="AB6" s="450" t="s">
        <v>27</v>
      </c>
      <c r="AC6" s="453" t="s">
        <v>38</v>
      </c>
      <c r="AD6" s="454"/>
      <c r="AE6" s="455"/>
      <c r="AJ6" s="58" t="s">
        <v>69</v>
      </c>
    </row>
    <row r="7" spans="1:37" s="58" customFormat="1" ht="14.25" customHeight="1" x14ac:dyDescent="0.25">
      <c r="A7" s="462" t="s">
        <v>58</v>
      </c>
      <c r="B7" s="463" t="s">
        <v>60</v>
      </c>
      <c r="C7" s="462" t="s">
        <v>40</v>
      </c>
      <c r="D7" s="462" t="s">
        <v>61</v>
      </c>
      <c r="E7" s="462" t="s">
        <v>41</v>
      </c>
      <c r="F7" s="466" t="s">
        <v>42</v>
      </c>
      <c r="G7" s="518" t="s">
        <v>74</v>
      </c>
      <c r="H7" s="518"/>
      <c r="I7" s="518"/>
      <c r="J7" s="518"/>
      <c r="K7" s="518"/>
      <c r="L7" s="431" t="s">
        <v>25</v>
      </c>
      <c r="M7" s="519" t="s">
        <v>24</v>
      </c>
      <c r="N7" s="519"/>
      <c r="O7" s="519"/>
      <c r="P7" s="519"/>
      <c r="Q7" s="519"/>
      <c r="R7" s="519"/>
      <c r="S7" s="519"/>
      <c r="T7" s="519"/>
      <c r="U7" s="519"/>
      <c r="V7" s="519"/>
      <c r="W7" s="519"/>
      <c r="X7" s="519"/>
      <c r="Y7" s="519"/>
      <c r="Z7" s="519"/>
      <c r="AA7" s="519"/>
      <c r="AB7" s="451"/>
      <c r="AC7" s="456"/>
      <c r="AD7" s="457"/>
      <c r="AE7" s="458"/>
    </row>
    <row r="8" spans="1:37" s="58" customFormat="1" ht="20.25" customHeight="1" x14ac:dyDescent="0.25">
      <c r="A8" s="462"/>
      <c r="B8" s="464"/>
      <c r="C8" s="462"/>
      <c r="D8" s="462"/>
      <c r="E8" s="462"/>
      <c r="F8" s="466"/>
      <c r="G8" s="520" t="s">
        <v>43</v>
      </c>
      <c r="H8" s="520"/>
      <c r="I8" s="520"/>
      <c r="J8" s="520"/>
      <c r="K8" s="520"/>
      <c r="L8" s="432"/>
      <c r="M8" s="436" t="s">
        <v>54</v>
      </c>
      <c r="N8" s="436" t="s">
        <v>23</v>
      </c>
      <c r="O8" s="88"/>
      <c r="P8" s="88"/>
      <c r="Q8" s="88"/>
      <c r="R8" s="438" t="s">
        <v>45</v>
      </c>
      <c r="S8" s="89"/>
      <c r="T8" s="89"/>
      <c r="U8" s="440" t="s">
        <v>44</v>
      </c>
      <c r="V8" s="441"/>
      <c r="W8" s="442"/>
      <c r="X8" s="443" t="s">
        <v>59</v>
      </c>
      <c r="Y8" s="521" t="s">
        <v>49</v>
      </c>
      <c r="Z8" s="521"/>
      <c r="AA8" s="521"/>
      <c r="AB8" s="451"/>
      <c r="AC8" s="459"/>
      <c r="AD8" s="460"/>
      <c r="AE8" s="461"/>
    </row>
    <row r="9" spans="1:37" s="58" customFormat="1" ht="47.25" customHeight="1" x14ac:dyDescent="0.25">
      <c r="A9" s="463"/>
      <c r="B9" s="465"/>
      <c r="C9" s="463"/>
      <c r="D9" s="463"/>
      <c r="E9" s="463"/>
      <c r="F9" s="467"/>
      <c r="G9" s="69" t="s">
        <v>8</v>
      </c>
      <c r="H9" s="90" t="s">
        <v>80</v>
      </c>
      <c r="I9" s="69" t="s">
        <v>9</v>
      </c>
      <c r="J9" s="90" t="s">
        <v>81</v>
      </c>
      <c r="K9" s="83" t="s">
        <v>10</v>
      </c>
      <c r="L9" s="433"/>
      <c r="M9" s="437"/>
      <c r="N9" s="437"/>
      <c r="O9" s="91"/>
      <c r="P9" s="91"/>
      <c r="Q9" s="91"/>
      <c r="R9" s="439"/>
      <c r="S9" s="92"/>
      <c r="T9" s="92"/>
      <c r="U9" s="71" t="s">
        <v>8</v>
      </c>
      <c r="V9" s="72" t="s">
        <v>9</v>
      </c>
      <c r="W9" s="71" t="s">
        <v>10</v>
      </c>
      <c r="X9" s="444"/>
      <c r="Y9" s="64" t="s">
        <v>93</v>
      </c>
      <c r="Z9" s="84" t="s">
        <v>47</v>
      </c>
      <c r="AA9" s="84" t="s">
        <v>48</v>
      </c>
      <c r="AB9" s="452"/>
      <c r="AC9" s="65" t="s">
        <v>47</v>
      </c>
      <c r="AD9" s="65" t="s">
        <v>50</v>
      </c>
      <c r="AE9" s="75" t="s">
        <v>51</v>
      </c>
    </row>
    <row r="10" spans="1:37" ht="30" customHeight="1" x14ac:dyDescent="0.25">
      <c r="A10" s="810" t="s">
        <v>340</v>
      </c>
      <c r="B10" s="810" t="s">
        <v>341</v>
      </c>
      <c r="C10" s="780" t="s">
        <v>342</v>
      </c>
      <c r="D10" s="709" t="s">
        <v>67</v>
      </c>
      <c r="E10" s="780" t="s">
        <v>343</v>
      </c>
      <c r="F10" s="780" t="s">
        <v>344</v>
      </c>
      <c r="G10" s="413" t="s">
        <v>15</v>
      </c>
      <c r="H10" s="415" t="str">
        <f>IF(G10="(1) RARA VEZ","1", IF(G10="(2) IMPROBABLE","2",IF(G10="(3) POSIBLE","3",IF(G10="(4) PROBABLE","4",IF(G10="(5) CASI SEGURO","5","")))))</f>
        <v>3</v>
      </c>
      <c r="I10" s="418" t="s">
        <v>64</v>
      </c>
      <c r="J10" s="420" t="str">
        <f>IF(I10="(1) INSIGNIFICANTE","1",IF(I10="(2) MENOR","2",IF(I10="(3) MODERADO","3",IF(I10="(4) MAYOR","4",IF(I10="(5) CATASTRÓFICO","5","")))))</f>
        <v>2</v>
      </c>
      <c r="K10" s="347">
        <f>+H10*J10</f>
        <v>6</v>
      </c>
      <c r="L10" s="813" t="s">
        <v>345</v>
      </c>
      <c r="M10" s="50" t="s">
        <v>6</v>
      </c>
      <c r="N10" s="41" t="s">
        <v>11</v>
      </c>
      <c r="O10" s="76">
        <f>IF(N10="SÍ",15,"0")</f>
        <v>15</v>
      </c>
      <c r="P10" s="402">
        <f>SUM(O10:O16)</f>
        <v>85</v>
      </c>
      <c r="Q10" s="404">
        <f>IF(AND(P10&gt;=0,P10&lt;=50),0,IF(AND(P10&gt;50,P10&lt;=75),1,IF(AND(P10&gt;75,P10&lt;=100),2,"REVISAR")))</f>
        <v>2</v>
      </c>
      <c r="R10" s="406" t="s">
        <v>8</v>
      </c>
      <c r="S10" s="404">
        <f>IF(R10="PROBABILIDAD",H10-Q10,J10-Q10)</f>
        <v>1</v>
      </c>
      <c r="T10" s="408">
        <f>IF($S10&lt;=0,1,$S10)</f>
        <v>1</v>
      </c>
      <c r="U10" s="410" t="str">
        <f>IF(AND($R10="PROBABILIDAD",$T10=1),$AK$2,IF(AND(R10="PROBABILIDAD",$T10=2),$AK$3,IF(AND($R10="PROBABILIDAD",$T10=3),$AK$4,IF(AND($R10="PROBABILIDAD",$T10=4),#REF!,IF(AND($R10="PROBABILIDAD",$T10=5),#REF!,$G10)))))</f>
        <v>(1) RARA VEZ</v>
      </c>
      <c r="V10" s="394" t="str">
        <f>IF(AND($R10="IMPACTO",$T10=1),$AJ$2,IF(AND(R10="IMPACTO",$T10=2),$AJ$3,IF(AND($R10="IMPACTO",$T10=3),$AJ$4,IF(AND($R10="IMPACTO",$T10=4),$AJ$5,IF(AND($R10="IMPACTO",$T10=5),$AJ$6,I10)))))</f>
        <v>(2) MENOR</v>
      </c>
      <c r="W10" s="347">
        <f>IF(R10="PROBABILIDAD",T10*J10,T10*H10)</f>
        <v>2</v>
      </c>
      <c r="X10" s="780" t="s">
        <v>346</v>
      </c>
      <c r="Y10" s="709" t="s">
        <v>347</v>
      </c>
      <c r="Z10" s="780" t="s">
        <v>348</v>
      </c>
      <c r="AA10" s="780" t="s">
        <v>349</v>
      </c>
      <c r="AB10" s="807">
        <v>43677</v>
      </c>
      <c r="AC10" s="780" t="s">
        <v>350</v>
      </c>
      <c r="AD10" s="776" t="s">
        <v>351</v>
      </c>
      <c r="AE10" s="780" t="s">
        <v>352</v>
      </c>
      <c r="AF10" s="515" t="s">
        <v>353</v>
      </c>
      <c r="AG10" s="590"/>
      <c r="AH10" s="590"/>
    </row>
    <row r="11" spans="1:37" ht="30" customHeight="1" x14ac:dyDescent="0.25">
      <c r="A11" s="811"/>
      <c r="B11" s="811"/>
      <c r="C11" s="780"/>
      <c r="D11" s="709"/>
      <c r="E11" s="780"/>
      <c r="F11" s="780"/>
      <c r="G11" s="413"/>
      <c r="H11" s="416"/>
      <c r="I11" s="418"/>
      <c r="J11" s="420"/>
      <c r="K11" s="347"/>
      <c r="L11" s="814"/>
      <c r="M11" s="51" t="s">
        <v>7</v>
      </c>
      <c r="N11" s="41" t="s">
        <v>11</v>
      </c>
      <c r="O11" s="42">
        <f>IF(N11="SÍ",5,"0")</f>
        <v>5</v>
      </c>
      <c r="P11" s="403"/>
      <c r="Q11" s="405"/>
      <c r="R11" s="407"/>
      <c r="S11" s="405"/>
      <c r="T11" s="409"/>
      <c r="U11" s="411"/>
      <c r="V11" s="395"/>
      <c r="W11" s="347"/>
      <c r="X11" s="780"/>
      <c r="Y11" s="709"/>
      <c r="Z11" s="780"/>
      <c r="AA11" s="780"/>
      <c r="AB11" s="777"/>
      <c r="AC11" s="780"/>
      <c r="AD11" s="777"/>
      <c r="AE11" s="780"/>
      <c r="AF11" s="515"/>
      <c r="AG11" s="590"/>
      <c r="AH11" s="590"/>
    </row>
    <row r="12" spans="1:37" ht="30" customHeight="1" x14ac:dyDescent="0.25">
      <c r="A12" s="811"/>
      <c r="B12" s="811"/>
      <c r="C12" s="780"/>
      <c r="D12" s="709"/>
      <c r="E12" s="780"/>
      <c r="F12" s="780"/>
      <c r="G12" s="413"/>
      <c r="H12" s="416"/>
      <c r="I12" s="418"/>
      <c r="J12" s="420"/>
      <c r="K12" s="392"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MODERADA</v>
      </c>
      <c r="L12" s="814"/>
      <c r="M12" s="52" t="s">
        <v>3</v>
      </c>
      <c r="N12" s="41" t="s">
        <v>12</v>
      </c>
      <c r="O12" s="42" t="str">
        <f>IF(N12="SÍ",15,"0")</f>
        <v>0</v>
      </c>
      <c r="P12" s="403"/>
      <c r="Q12" s="405"/>
      <c r="R12" s="407"/>
      <c r="S12" s="405"/>
      <c r="T12" s="409"/>
      <c r="U12" s="411"/>
      <c r="V12" s="395"/>
      <c r="W12" s="392"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BAJA</v>
      </c>
      <c r="X12" s="780"/>
      <c r="Y12" s="709"/>
      <c r="Z12" s="780"/>
      <c r="AA12" s="780"/>
      <c r="AB12" s="777"/>
      <c r="AC12" s="780"/>
      <c r="AD12" s="777"/>
      <c r="AE12" s="780"/>
      <c r="AF12" s="515"/>
      <c r="AG12" s="590"/>
      <c r="AH12" s="590"/>
    </row>
    <row r="13" spans="1:37" ht="30" customHeight="1" x14ac:dyDescent="0.25">
      <c r="A13" s="811"/>
      <c r="B13" s="811"/>
      <c r="C13" s="780"/>
      <c r="D13" s="709"/>
      <c r="E13" s="780"/>
      <c r="F13" s="780"/>
      <c r="G13" s="413"/>
      <c r="H13" s="416"/>
      <c r="I13" s="418"/>
      <c r="J13" s="420"/>
      <c r="K13" s="392"/>
      <c r="L13" s="814"/>
      <c r="M13" s="52" t="s">
        <v>4</v>
      </c>
      <c r="N13" s="41" t="s">
        <v>11</v>
      </c>
      <c r="O13" s="42">
        <f>IF(N13="SÍ",10,"0")</f>
        <v>10</v>
      </c>
      <c r="P13" s="403"/>
      <c r="Q13" s="405"/>
      <c r="R13" s="407"/>
      <c r="S13" s="405"/>
      <c r="T13" s="409"/>
      <c r="U13" s="411"/>
      <c r="V13" s="395"/>
      <c r="W13" s="392"/>
      <c r="X13" s="780"/>
      <c r="Y13" s="709"/>
      <c r="Z13" s="780"/>
      <c r="AA13" s="780"/>
      <c r="AB13" s="777"/>
      <c r="AC13" s="780"/>
      <c r="AD13" s="777"/>
      <c r="AE13" s="780"/>
      <c r="AF13" s="515"/>
      <c r="AG13" s="590"/>
      <c r="AH13" s="590"/>
    </row>
    <row r="14" spans="1:37" ht="30" customHeight="1" x14ac:dyDescent="0.25">
      <c r="A14" s="811"/>
      <c r="B14" s="811"/>
      <c r="C14" s="780"/>
      <c r="D14" s="709"/>
      <c r="E14" s="780"/>
      <c r="F14" s="780"/>
      <c r="G14" s="413"/>
      <c r="H14" s="416"/>
      <c r="I14" s="418"/>
      <c r="J14" s="420"/>
      <c r="K14" s="392"/>
      <c r="L14" s="814"/>
      <c r="M14" s="51" t="s">
        <v>36</v>
      </c>
      <c r="N14" s="41" t="s">
        <v>11</v>
      </c>
      <c r="O14" s="42">
        <f>IF(N14="SÍ",15,"0")</f>
        <v>15</v>
      </c>
      <c r="P14" s="403"/>
      <c r="Q14" s="405"/>
      <c r="R14" s="407"/>
      <c r="S14" s="405"/>
      <c r="T14" s="409"/>
      <c r="U14" s="411"/>
      <c r="V14" s="395"/>
      <c r="W14" s="392"/>
      <c r="X14" s="780"/>
      <c r="Y14" s="709"/>
      <c r="Z14" s="780"/>
      <c r="AA14" s="780"/>
      <c r="AB14" s="777"/>
      <c r="AC14" s="780"/>
      <c r="AD14" s="777"/>
      <c r="AE14" s="780"/>
      <c r="AF14" s="515"/>
      <c r="AG14" s="590"/>
      <c r="AH14" s="590"/>
    </row>
    <row r="15" spans="1:37" ht="30" customHeight="1" x14ac:dyDescent="0.25">
      <c r="A15" s="811"/>
      <c r="B15" s="811"/>
      <c r="C15" s="780"/>
      <c r="D15" s="709"/>
      <c r="E15" s="780"/>
      <c r="F15" s="780"/>
      <c r="G15" s="413"/>
      <c r="H15" s="416"/>
      <c r="I15" s="418"/>
      <c r="J15" s="420"/>
      <c r="K15" s="392"/>
      <c r="L15" s="814"/>
      <c r="M15" s="51" t="s">
        <v>5</v>
      </c>
      <c r="N15" s="41" t="s">
        <v>11</v>
      </c>
      <c r="O15" s="42">
        <f>IF(N15="SÍ",10,"0")</f>
        <v>10</v>
      </c>
      <c r="P15" s="403"/>
      <c r="Q15" s="405"/>
      <c r="R15" s="407"/>
      <c r="S15" s="405"/>
      <c r="T15" s="409"/>
      <c r="U15" s="411"/>
      <c r="V15" s="395"/>
      <c r="W15" s="392"/>
      <c r="X15" s="780"/>
      <c r="Y15" s="709"/>
      <c r="Z15" s="780"/>
      <c r="AA15" s="780"/>
      <c r="AB15" s="777"/>
      <c r="AC15" s="780"/>
      <c r="AD15" s="777"/>
      <c r="AE15" s="780"/>
      <c r="AF15" s="515"/>
      <c r="AG15" s="590"/>
      <c r="AH15" s="590"/>
    </row>
    <row r="16" spans="1:37" ht="30" customHeight="1" x14ac:dyDescent="0.25">
      <c r="A16" s="811"/>
      <c r="B16" s="812"/>
      <c r="C16" s="804"/>
      <c r="D16" s="682"/>
      <c r="E16" s="804"/>
      <c r="F16" s="804"/>
      <c r="G16" s="414"/>
      <c r="H16" s="417"/>
      <c r="I16" s="419"/>
      <c r="J16" s="420"/>
      <c r="K16" s="393"/>
      <c r="L16" s="814"/>
      <c r="M16" s="53" t="s">
        <v>35</v>
      </c>
      <c r="N16" s="41" t="s">
        <v>11</v>
      </c>
      <c r="O16" s="42">
        <f>IF(N16="SÍ",30,"0")</f>
        <v>30</v>
      </c>
      <c r="P16" s="403"/>
      <c r="Q16" s="405"/>
      <c r="R16" s="407"/>
      <c r="S16" s="405"/>
      <c r="T16" s="409"/>
      <c r="U16" s="412"/>
      <c r="V16" s="396"/>
      <c r="W16" s="393"/>
      <c r="X16" s="804"/>
      <c r="Y16" s="682"/>
      <c r="Z16" s="804"/>
      <c r="AA16" s="804"/>
      <c r="AB16" s="777"/>
      <c r="AC16" s="804"/>
      <c r="AD16" s="777"/>
      <c r="AE16" s="804"/>
      <c r="AF16" s="515"/>
      <c r="AG16" s="590"/>
      <c r="AH16" s="590"/>
    </row>
    <row r="17" spans="1:35" ht="25.5" x14ac:dyDescent="0.25">
      <c r="A17" s="811"/>
      <c r="B17" s="810" t="s">
        <v>354</v>
      </c>
      <c r="C17" s="780" t="s">
        <v>355</v>
      </c>
      <c r="D17" s="709" t="s">
        <v>67</v>
      </c>
      <c r="E17" s="780" t="s">
        <v>356</v>
      </c>
      <c r="F17" s="780" t="s">
        <v>357</v>
      </c>
      <c r="G17" s="413" t="s">
        <v>15</v>
      </c>
      <c r="H17" s="415" t="str">
        <f>IF(G17="(1) RARA VEZ","1", IF(G17="(2) IMPROBABLE","2",IF(G17="(3) POSIBLE","3",IF(G17="(4) PROBABLE","4",IF(G17="(5) CASI SEGURO","5","")))))</f>
        <v>3</v>
      </c>
      <c r="I17" s="418" t="s">
        <v>64</v>
      </c>
      <c r="J17" s="420" t="str">
        <f>IF(I17="(1) INSIGNIFICANTE","1",IF(I17="(2) MENOR","2",IF(I17="(3) MODERADO","3",IF(I17="(4) MAYOR","4",IF(I17="(5) CATASTRÓFICO","5","")))))</f>
        <v>2</v>
      </c>
      <c r="K17" s="347">
        <f>+H17*J17</f>
        <v>6</v>
      </c>
      <c r="L17" s="808" t="s">
        <v>358</v>
      </c>
      <c r="M17" s="50" t="s">
        <v>6</v>
      </c>
      <c r="N17" s="41" t="s">
        <v>11</v>
      </c>
      <c r="O17" s="76">
        <f>IF(N17="SÍ",15,"0")</f>
        <v>15</v>
      </c>
      <c r="P17" s="402">
        <f>SUM(O17:O23)</f>
        <v>85</v>
      </c>
      <c r="Q17" s="404">
        <f>IF(AND(P17&gt;=0,P17&lt;=50),0,IF(AND(P17&gt;50,P17&lt;=75),1,IF(AND(P17&gt;75,P17&lt;=100),2,"REVISAR")))</f>
        <v>2</v>
      </c>
      <c r="R17" s="406" t="s">
        <v>9</v>
      </c>
      <c r="S17" s="404">
        <f>IF(R17="PROBABILIDAD",H17-Q17,J17-Q17)</f>
        <v>0</v>
      </c>
      <c r="T17" s="408">
        <f>IF($S17&lt;=0,1,$S17)</f>
        <v>1</v>
      </c>
      <c r="U17" s="410" t="str">
        <f>IF(AND($R17="PROBABILIDAD",$T17=1),$AK$2,IF(AND(R17="PROBABILIDAD",$T17=2),$AK$3,IF(AND($R17="PROBABILIDAD",$T17=3),$AK$4,IF(AND($R17="PROBABILIDAD",$T17=4),#REF!,IF(AND($R17="PROBABILIDAD",$T17=5),#REF!,$G17)))))</f>
        <v>(3) POSIBLE</v>
      </c>
      <c r="V17" s="394" t="str">
        <f>IF(AND($R17="IMPACTO",$T17=1),$AJ$2,IF(AND(R17="IMPACTO",$T17=2),$AJ$3,IF(AND($R17="IMPACTO",$T17=3),$AJ$4,IF(AND($R17="IMPACTO",$T17=4),$AJ$5,IF(AND($R17="IMPACTO",$T17=5),$AJ$6,I17)))))</f>
        <v>(1) INSIGNIFICANTE</v>
      </c>
      <c r="W17" s="397">
        <f>IF(R17="PROBABILIDAD",T17*J17,T17*H17)</f>
        <v>3</v>
      </c>
      <c r="X17" s="780" t="s">
        <v>359</v>
      </c>
      <c r="Y17" s="709" t="s">
        <v>347</v>
      </c>
      <c r="Z17" s="780" t="s">
        <v>360</v>
      </c>
      <c r="AA17" s="780" t="s">
        <v>349</v>
      </c>
      <c r="AB17" s="807">
        <v>43677</v>
      </c>
      <c r="AC17" s="780" t="s">
        <v>361</v>
      </c>
      <c r="AD17" s="709" t="s">
        <v>362</v>
      </c>
      <c r="AE17" s="780" t="s">
        <v>363</v>
      </c>
      <c r="AF17" s="515" t="s">
        <v>364</v>
      </c>
      <c r="AG17" s="590"/>
      <c r="AH17" s="590"/>
      <c r="AI17" s="590"/>
    </row>
    <row r="18" spans="1:35" ht="25.5" x14ac:dyDescent="0.25">
      <c r="A18" s="811"/>
      <c r="B18" s="811"/>
      <c r="C18" s="780"/>
      <c r="D18" s="709"/>
      <c r="E18" s="780"/>
      <c r="F18" s="780"/>
      <c r="G18" s="413"/>
      <c r="H18" s="416"/>
      <c r="I18" s="418"/>
      <c r="J18" s="420"/>
      <c r="K18" s="347"/>
      <c r="L18" s="809"/>
      <c r="M18" s="51" t="s">
        <v>7</v>
      </c>
      <c r="N18" s="41" t="s">
        <v>11</v>
      </c>
      <c r="O18" s="42">
        <f>IF(N18="SÍ",5,"0")</f>
        <v>5</v>
      </c>
      <c r="P18" s="403"/>
      <c r="Q18" s="405"/>
      <c r="R18" s="407"/>
      <c r="S18" s="405"/>
      <c r="T18" s="409"/>
      <c r="U18" s="411"/>
      <c r="V18" s="395"/>
      <c r="W18" s="347"/>
      <c r="X18" s="780"/>
      <c r="Y18" s="709"/>
      <c r="Z18" s="780"/>
      <c r="AA18" s="780"/>
      <c r="AB18" s="777"/>
      <c r="AC18" s="780"/>
      <c r="AD18" s="709"/>
      <c r="AE18" s="780"/>
      <c r="AF18" s="515"/>
      <c r="AG18" s="590"/>
      <c r="AH18" s="590"/>
      <c r="AI18" s="590"/>
    </row>
    <row r="19" spans="1:35" x14ac:dyDescent="0.25">
      <c r="A19" s="811"/>
      <c r="B19" s="811"/>
      <c r="C19" s="780"/>
      <c r="D19" s="709"/>
      <c r="E19" s="780"/>
      <c r="F19" s="780"/>
      <c r="G19" s="413"/>
      <c r="H19" s="416"/>
      <c r="I19" s="418"/>
      <c r="J19" s="420"/>
      <c r="K19" s="392"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809"/>
      <c r="M19" s="52" t="s">
        <v>3</v>
      </c>
      <c r="N19" s="41" t="s">
        <v>12</v>
      </c>
      <c r="O19" s="42" t="str">
        <f>IF(N19="SÍ",15,"0")</f>
        <v>0</v>
      </c>
      <c r="P19" s="403"/>
      <c r="Q19" s="405"/>
      <c r="R19" s="407"/>
      <c r="S19" s="405"/>
      <c r="T19" s="409"/>
      <c r="U19" s="411"/>
      <c r="V19" s="395"/>
      <c r="W19" s="392"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BAJA</v>
      </c>
      <c r="X19" s="780"/>
      <c r="Y19" s="709"/>
      <c r="Z19" s="780"/>
      <c r="AA19" s="780"/>
      <c r="AB19" s="777"/>
      <c r="AC19" s="780"/>
      <c r="AD19" s="709"/>
      <c r="AE19" s="780"/>
      <c r="AF19" s="515"/>
      <c r="AG19" s="590"/>
      <c r="AH19" s="590"/>
      <c r="AI19" s="590"/>
    </row>
    <row r="20" spans="1:35" x14ac:dyDescent="0.25">
      <c r="A20" s="811"/>
      <c r="B20" s="811"/>
      <c r="C20" s="780"/>
      <c r="D20" s="709"/>
      <c r="E20" s="780"/>
      <c r="F20" s="780"/>
      <c r="G20" s="413"/>
      <c r="H20" s="416"/>
      <c r="I20" s="418"/>
      <c r="J20" s="420"/>
      <c r="K20" s="392"/>
      <c r="L20" s="809"/>
      <c r="M20" s="52" t="s">
        <v>4</v>
      </c>
      <c r="N20" s="41" t="s">
        <v>11</v>
      </c>
      <c r="O20" s="42">
        <f>IF(N20="SÍ",10,"0")</f>
        <v>10</v>
      </c>
      <c r="P20" s="403"/>
      <c r="Q20" s="405"/>
      <c r="R20" s="407"/>
      <c r="S20" s="405"/>
      <c r="T20" s="409"/>
      <c r="U20" s="411"/>
      <c r="V20" s="395"/>
      <c r="W20" s="392"/>
      <c r="X20" s="780"/>
      <c r="Y20" s="709"/>
      <c r="Z20" s="780"/>
      <c r="AA20" s="780"/>
      <c r="AB20" s="777"/>
      <c r="AC20" s="780"/>
      <c r="AD20" s="709"/>
      <c r="AE20" s="780"/>
      <c r="AF20" s="515"/>
      <c r="AG20" s="590"/>
      <c r="AH20" s="590"/>
      <c r="AI20" s="590"/>
    </row>
    <row r="21" spans="1:35" ht="25.5" x14ac:dyDescent="0.25">
      <c r="A21" s="811"/>
      <c r="B21" s="811"/>
      <c r="C21" s="780"/>
      <c r="D21" s="709"/>
      <c r="E21" s="780"/>
      <c r="F21" s="780"/>
      <c r="G21" s="413"/>
      <c r="H21" s="416"/>
      <c r="I21" s="418"/>
      <c r="J21" s="420"/>
      <c r="K21" s="392"/>
      <c r="L21" s="809"/>
      <c r="M21" s="51" t="s">
        <v>36</v>
      </c>
      <c r="N21" s="41" t="s">
        <v>11</v>
      </c>
      <c r="O21" s="42">
        <f>IF(N21="SÍ",15,"0")</f>
        <v>15</v>
      </c>
      <c r="P21" s="403"/>
      <c r="Q21" s="405"/>
      <c r="R21" s="407"/>
      <c r="S21" s="405"/>
      <c r="T21" s="409"/>
      <c r="U21" s="411"/>
      <c r="V21" s="395"/>
      <c r="W21" s="392"/>
      <c r="X21" s="780"/>
      <c r="Y21" s="709"/>
      <c r="Z21" s="780"/>
      <c r="AA21" s="780"/>
      <c r="AB21" s="777"/>
      <c r="AC21" s="780"/>
      <c r="AD21" s="709"/>
      <c r="AE21" s="780"/>
      <c r="AF21" s="515"/>
      <c r="AG21" s="590"/>
      <c r="AH21" s="590"/>
      <c r="AI21" s="590"/>
    </row>
    <row r="22" spans="1:35" ht="25.5" x14ac:dyDescent="0.25">
      <c r="A22" s="811"/>
      <c r="B22" s="811"/>
      <c r="C22" s="780"/>
      <c r="D22" s="709"/>
      <c r="E22" s="780"/>
      <c r="F22" s="780"/>
      <c r="G22" s="413"/>
      <c r="H22" s="416"/>
      <c r="I22" s="418"/>
      <c r="J22" s="420"/>
      <c r="K22" s="392"/>
      <c r="L22" s="809"/>
      <c r="M22" s="51" t="s">
        <v>5</v>
      </c>
      <c r="N22" s="41" t="s">
        <v>11</v>
      </c>
      <c r="O22" s="42">
        <f>IF(N22="SÍ",10,"0")</f>
        <v>10</v>
      </c>
      <c r="P22" s="403"/>
      <c r="Q22" s="405"/>
      <c r="R22" s="407"/>
      <c r="S22" s="405"/>
      <c r="T22" s="409"/>
      <c r="U22" s="411"/>
      <c r="V22" s="395"/>
      <c r="W22" s="392"/>
      <c r="X22" s="780"/>
      <c r="Y22" s="709"/>
      <c r="Z22" s="780"/>
      <c r="AA22" s="780"/>
      <c r="AB22" s="777"/>
      <c r="AC22" s="780"/>
      <c r="AD22" s="709"/>
      <c r="AE22" s="780"/>
      <c r="AF22" s="515"/>
      <c r="AG22" s="590"/>
      <c r="AH22" s="590"/>
      <c r="AI22" s="590"/>
    </row>
    <row r="23" spans="1:35" ht="25.5" x14ac:dyDescent="0.25">
      <c r="A23" s="811"/>
      <c r="B23" s="812"/>
      <c r="C23" s="804"/>
      <c r="D23" s="682"/>
      <c r="E23" s="804"/>
      <c r="F23" s="804"/>
      <c r="G23" s="414"/>
      <c r="H23" s="417"/>
      <c r="I23" s="419"/>
      <c r="J23" s="420"/>
      <c r="K23" s="393"/>
      <c r="L23" s="809"/>
      <c r="M23" s="53" t="s">
        <v>35</v>
      </c>
      <c r="N23" s="41" t="s">
        <v>11</v>
      </c>
      <c r="O23" s="42">
        <f>IF(N23="SÍ",30,"0")</f>
        <v>30</v>
      </c>
      <c r="P23" s="403"/>
      <c r="Q23" s="405"/>
      <c r="R23" s="407"/>
      <c r="S23" s="405"/>
      <c r="T23" s="409"/>
      <c r="U23" s="412"/>
      <c r="V23" s="396"/>
      <c r="W23" s="392"/>
      <c r="X23" s="804"/>
      <c r="Y23" s="682"/>
      <c r="Z23" s="804"/>
      <c r="AA23" s="804"/>
      <c r="AB23" s="777"/>
      <c r="AC23" s="804"/>
      <c r="AD23" s="682"/>
      <c r="AE23" s="804"/>
      <c r="AF23" s="515"/>
      <c r="AG23" s="590"/>
      <c r="AH23" s="590"/>
      <c r="AI23" s="590"/>
    </row>
    <row r="24" spans="1:35" ht="25.5" x14ac:dyDescent="0.25">
      <c r="A24" s="811"/>
      <c r="B24" s="810" t="s">
        <v>365</v>
      </c>
      <c r="C24" s="780" t="s">
        <v>366</v>
      </c>
      <c r="D24" s="709" t="s">
        <v>67</v>
      </c>
      <c r="E24" s="780" t="s">
        <v>367</v>
      </c>
      <c r="F24" s="780" t="s">
        <v>368</v>
      </c>
      <c r="G24" s="413" t="s">
        <v>15</v>
      </c>
      <c r="H24" s="415" t="str">
        <f>IF(G24="(1) RARA VEZ","1", IF(G24="(2) IMPROBABLE","2",IF(G24="(3) POSIBLE","3",IF(G24="(4) PROBABLE","4",IF(G24="(5) CASI SEGURO","5","")))))</f>
        <v>3</v>
      </c>
      <c r="I24" s="418" t="s">
        <v>64</v>
      </c>
      <c r="J24" s="420" t="str">
        <f>IF(I24="(1) INSIGNIFICANTE","1",IF(I24="(2) MENOR","2",IF(I24="(3) MODERADO","3",IF(I24="(4) MAYOR","4",IF(I24="(5) CATASTRÓFICO","5","")))))</f>
        <v>2</v>
      </c>
      <c r="K24" s="347">
        <f>+H24*J24</f>
        <v>6</v>
      </c>
      <c r="L24" s="808" t="s">
        <v>369</v>
      </c>
      <c r="M24" s="50" t="s">
        <v>6</v>
      </c>
      <c r="N24" s="41" t="s">
        <v>11</v>
      </c>
      <c r="O24" s="76">
        <f>IF(N24="SÍ",15,"0")</f>
        <v>15</v>
      </c>
      <c r="P24" s="402">
        <f>SUM(O24:O30)</f>
        <v>85</v>
      </c>
      <c r="Q24" s="404">
        <f>IF(AND(P24&gt;=0,P24&lt;=50),0,IF(AND(P24&gt;50,P24&lt;=75),1,IF(AND(P24&gt;75,P24&lt;=100),2,"REVISAR")))</f>
        <v>2</v>
      </c>
      <c r="R24" s="406" t="s">
        <v>9</v>
      </c>
      <c r="S24" s="404">
        <f>IF(R24="PROBABILIDAD",H24-Q24,J24-Q24)</f>
        <v>0</v>
      </c>
      <c r="T24" s="408">
        <f>IF($S24&lt;=0,1,$S24)</f>
        <v>1</v>
      </c>
      <c r="U24" s="410" t="str">
        <f>IF(AND($R24="PROBABILIDAD",$T24=1),$AK$2,IF(AND(R24="PROBABILIDAD",$T24=2),$AK$3,IF(AND($R24="PROBABILIDAD",$T24=3),$AK$4,IF(AND($R24="PROBABILIDAD",$T24=4),#REF!,IF(AND($R24="PROBABILIDAD",$T24=5),#REF!,$G24)))))</f>
        <v>(3) POSIBLE</v>
      </c>
      <c r="V24" s="394" t="str">
        <f>IF(AND($R24="IMPACTO",$T24=1),$AJ$2,IF(AND(R24="IMPACTO",$T24=2),$AJ$3,IF(AND($R24="IMPACTO",$T24=3),$AJ$4,IF(AND($R24="IMPACTO",$T24=4),$AJ$5,IF(AND($R24="IMPACTO",$T24=5),$AJ$6,I24)))))</f>
        <v>(1) INSIGNIFICANTE</v>
      </c>
      <c r="W24" s="397">
        <f>IF(R24="PROBABILIDAD",T24*J24,T24*H24)</f>
        <v>3</v>
      </c>
      <c r="X24" s="780" t="s">
        <v>370</v>
      </c>
      <c r="Y24" s="709" t="s">
        <v>347</v>
      </c>
      <c r="Z24" s="780" t="s">
        <v>371</v>
      </c>
      <c r="AA24" s="780" t="s">
        <v>349</v>
      </c>
      <c r="AB24" s="807">
        <v>43677</v>
      </c>
      <c r="AC24" s="804" t="s">
        <v>372</v>
      </c>
      <c r="AD24" s="400" t="s">
        <v>373</v>
      </c>
      <c r="AE24" s="780" t="s">
        <v>374</v>
      </c>
      <c r="AF24" s="515" t="s">
        <v>375</v>
      </c>
      <c r="AG24" s="590"/>
      <c r="AH24" s="590"/>
      <c r="AI24" s="590"/>
    </row>
    <row r="25" spans="1:35" ht="25.5" x14ac:dyDescent="0.25">
      <c r="A25" s="811"/>
      <c r="B25" s="811"/>
      <c r="C25" s="780"/>
      <c r="D25" s="709"/>
      <c r="E25" s="780"/>
      <c r="F25" s="780"/>
      <c r="G25" s="413"/>
      <c r="H25" s="416"/>
      <c r="I25" s="418"/>
      <c r="J25" s="420"/>
      <c r="K25" s="347"/>
      <c r="L25" s="809"/>
      <c r="M25" s="51" t="s">
        <v>7</v>
      </c>
      <c r="N25" s="41" t="s">
        <v>11</v>
      </c>
      <c r="O25" s="42">
        <f>IF(N25="SÍ",5,"0")</f>
        <v>5</v>
      </c>
      <c r="P25" s="403"/>
      <c r="Q25" s="405"/>
      <c r="R25" s="407"/>
      <c r="S25" s="405"/>
      <c r="T25" s="409"/>
      <c r="U25" s="411"/>
      <c r="V25" s="395"/>
      <c r="W25" s="347"/>
      <c r="X25" s="780"/>
      <c r="Y25" s="709"/>
      <c r="Z25" s="780"/>
      <c r="AA25" s="780"/>
      <c r="AB25" s="777"/>
      <c r="AC25" s="805"/>
      <c r="AD25" s="401"/>
      <c r="AE25" s="780"/>
      <c r="AF25" s="515"/>
      <c r="AG25" s="590"/>
      <c r="AH25" s="590"/>
      <c r="AI25" s="590"/>
    </row>
    <row r="26" spans="1:35" x14ac:dyDescent="0.25">
      <c r="A26" s="811"/>
      <c r="B26" s="811"/>
      <c r="C26" s="780"/>
      <c r="D26" s="709"/>
      <c r="E26" s="780"/>
      <c r="F26" s="780"/>
      <c r="G26" s="413"/>
      <c r="H26" s="416"/>
      <c r="I26" s="418"/>
      <c r="J26" s="420"/>
      <c r="K26" s="392"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MODERADA</v>
      </c>
      <c r="L26" s="809"/>
      <c r="M26" s="52" t="s">
        <v>3</v>
      </c>
      <c r="N26" s="41" t="s">
        <v>12</v>
      </c>
      <c r="O26" s="42" t="str">
        <f>IF(N26="SÍ",15,"0")</f>
        <v>0</v>
      </c>
      <c r="P26" s="403"/>
      <c r="Q26" s="405"/>
      <c r="R26" s="407"/>
      <c r="S26" s="405"/>
      <c r="T26" s="409"/>
      <c r="U26" s="411"/>
      <c r="V26" s="395"/>
      <c r="W26" s="392"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BAJA</v>
      </c>
      <c r="X26" s="780"/>
      <c r="Y26" s="709"/>
      <c r="Z26" s="780"/>
      <c r="AA26" s="780"/>
      <c r="AB26" s="777"/>
      <c r="AC26" s="805"/>
      <c r="AD26" s="401"/>
      <c r="AE26" s="780"/>
      <c r="AF26" s="515"/>
      <c r="AG26" s="590"/>
      <c r="AH26" s="590"/>
      <c r="AI26" s="590"/>
    </row>
    <row r="27" spans="1:35" x14ac:dyDescent="0.25">
      <c r="A27" s="811"/>
      <c r="B27" s="811"/>
      <c r="C27" s="780"/>
      <c r="D27" s="709"/>
      <c r="E27" s="780"/>
      <c r="F27" s="780"/>
      <c r="G27" s="413"/>
      <c r="H27" s="416"/>
      <c r="I27" s="418"/>
      <c r="J27" s="420"/>
      <c r="K27" s="392"/>
      <c r="L27" s="809"/>
      <c r="M27" s="52" t="s">
        <v>4</v>
      </c>
      <c r="N27" s="41" t="s">
        <v>11</v>
      </c>
      <c r="O27" s="42">
        <f>IF(N27="SÍ",10,"0")</f>
        <v>10</v>
      </c>
      <c r="P27" s="403"/>
      <c r="Q27" s="405"/>
      <c r="R27" s="407"/>
      <c r="S27" s="405"/>
      <c r="T27" s="409"/>
      <c r="U27" s="411"/>
      <c r="V27" s="395"/>
      <c r="W27" s="392"/>
      <c r="X27" s="780"/>
      <c r="Y27" s="709"/>
      <c r="Z27" s="780"/>
      <c r="AA27" s="780"/>
      <c r="AB27" s="777"/>
      <c r="AC27" s="805"/>
      <c r="AD27" s="401"/>
      <c r="AE27" s="780"/>
      <c r="AF27" s="515"/>
      <c r="AG27" s="590"/>
      <c r="AH27" s="590"/>
      <c r="AI27" s="590"/>
    </row>
    <row r="28" spans="1:35" ht="25.5" x14ac:dyDescent="0.25">
      <c r="A28" s="811"/>
      <c r="B28" s="811"/>
      <c r="C28" s="780"/>
      <c r="D28" s="709"/>
      <c r="E28" s="780"/>
      <c r="F28" s="780"/>
      <c r="G28" s="413"/>
      <c r="H28" s="416"/>
      <c r="I28" s="418"/>
      <c r="J28" s="420"/>
      <c r="K28" s="392"/>
      <c r="L28" s="809"/>
      <c r="M28" s="51" t="s">
        <v>36</v>
      </c>
      <c r="N28" s="41" t="s">
        <v>11</v>
      </c>
      <c r="O28" s="42">
        <f>IF(N28="SÍ",15,"0")</f>
        <v>15</v>
      </c>
      <c r="P28" s="403"/>
      <c r="Q28" s="405"/>
      <c r="R28" s="407"/>
      <c r="S28" s="405"/>
      <c r="T28" s="409"/>
      <c r="U28" s="411"/>
      <c r="V28" s="395"/>
      <c r="W28" s="392"/>
      <c r="X28" s="780"/>
      <c r="Y28" s="709"/>
      <c r="Z28" s="780"/>
      <c r="AA28" s="780"/>
      <c r="AB28" s="777"/>
      <c r="AC28" s="805"/>
      <c r="AD28" s="401"/>
      <c r="AE28" s="780"/>
      <c r="AF28" s="515"/>
      <c r="AG28" s="590"/>
      <c r="AH28" s="590"/>
      <c r="AI28" s="590"/>
    </row>
    <row r="29" spans="1:35" ht="25.5" x14ac:dyDescent="0.25">
      <c r="A29" s="811"/>
      <c r="B29" s="811"/>
      <c r="C29" s="780"/>
      <c r="D29" s="709"/>
      <c r="E29" s="780"/>
      <c r="F29" s="780"/>
      <c r="G29" s="413"/>
      <c r="H29" s="416"/>
      <c r="I29" s="418"/>
      <c r="J29" s="420"/>
      <c r="K29" s="392"/>
      <c r="L29" s="809"/>
      <c r="M29" s="51" t="s">
        <v>5</v>
      </c>
      <c r="N29" s="41" t="s">
        <v>11</v>
      </c>
      <c r="O29" s="42">
        <f>IF(N29="SÍ",10,"0")</f>
        <v>10</v>
      </c>
      <c r="P29" s="403"/>
      <c r="Q29" s="405"/>
      <c r="R29" s="407"/>
      <c r="S29" s="405"/>
      <c r="T29" s="409"/>
      <c r="U29" s="411"/>
      <c r="V29" s="395"/>
      <c r="W29" s="392"/>
      <c r="X29" s="780"/>
      <c r="Y29" s="709"/>
      <c r="Z29" s="780"/>
      <c r="AA29" s="780"/>
      <c r="AB29" s="777"/>
      <c r="AC29" s="805"/>
      <c r="AD29" s="401"/>
      <c r="AE29" s="780"/>
      <c r="AF29" s="515"/>
      <c r="AG29" s="590"/>
      <c r="AH29" s="590"/>
      <c r="AI29" s="590"/>
    </row>
    <row r="30" spans="1:35" ht="25.5" x14ac:dyDescent="0.25">
      <c r="A30" s="812"/>
      <c r="B30" s="812"/>
      <c r="C30" s="804"/>
      <c r="D30" s="682"/>
      <c r="E30" s="804"/>
      <c r="F30" s="804"/>
      <c r="G30" s="414"/>
      <c r="H30" s="417"/>
      <c r="I30" s="419"/>
      <c r="J30" s="420"/>
      <c r="K30" s="393"/>
      <c r="L30" s="809"/>
      <c r="M30" s="53" t="s">
        <v>35</v>
      </c>
      <c r="N30" s="41" t="s">
        <v>11</v>
      </c>
      <c r="O30" s="42">
        <f>IF(N30="SÍ",30,"0")</f>
        <v>30</v>
      </c>
      <c r="P30" s="403"/>
      <c r="Q30" s="405"/>
      <c r="R30" s="407"/>
      <c r="S30" s="405"/>
      <c r="T30" s="409"/>
      <c r="U30" s="412"/>
      <c r="V30" s="396"/>
      <c r="W30" s="392"/>
      <c r="X30" s="804"/>
      <c r="Y30" s="682"/>
      <c r="Z30" s="804"/>
      <c r="AA30" s="804"/>
      <c r="AB30" s="777"/>
      <c r="AC30" s="806"/>
      <c r="AD30" s="401"/>
      <c r="AE30" s="804"/>
      <c r="AF30" s="515"/>
      <c r="AG30" s="590"/>
      <c r="AH30" s="590"/>
      <c r="AI30" s="590"/>
    </row>
    <row r="31" spans="1:35" ht="25.5" x14ac:dyDescent="0.25">
      <c r="A31" s="489"/>
      <c r="B31" s="502"/>
      <c r="C31" s="498"/>
      <c r="D31" s="498"/>
      <c r="E31" s="375"/>
      <c r="F31" s="375"/>
      <c r="G31" s="413" t="s">
        <v>17</v>
      </c>
      <c r="H31" s="415" t="str">
        <f>IF(G31="(1) RARA VEZ","1", IF(G31="(2) IMPROBABLE","2",IF(G31="(3) POSIBLE","3",IF(G31="(4) PROBABLE","4",IF(G31="(5) CASI SEGURO","5","")))))</f>
        <v>5</v>
      </c>
      <c r="I31" s="418" t="s">
        <v>69</v>
      </c>
      <c r="J31" s="420" t="str">
        <f>IF(I31="(1) INSIGNIFICANTE","1",IF(I31="(2) MENOR","2",IF(I31="(3) MODERADO","3",IF(I31="(4) MAYOR","4",IF(I31="(5) CATASTRÓFICO","5","")))))</f>
        <v>5</v>
      </c>
      <c r="K31" s="347">
        <f>+H31*J31</f>
        <v>25</v>
      </c>
      <c r="L31" s="500"/>
      <c r="M31" s="50" t="s">
        <v>6</v>
      </c>
      <c r="N31" s="41"/>
      <c r="O31" s="76" t="str">
        <f>IF(N31="SÍ",15,"0")</f>
        <v>0</v>
      </c>
      <c r="P31" s="402">
        <f>SUM(O31:O37)</f>
        <v>0</v>
      </c>
      <c r="Q31" s="404">
        <f>IF(AND(P31&gt;=0,P31&lt;=50),0,IF(AND(P31&gt;50,P31&lt;=75),1,IF(AND(P31&gt;75,P31&lt;=100),2,"REVISAR")))</f>
        <v>0</v>
      </c>
      <c r="R31" s="406" t="s">
        <v>9</v>
      </c>
      <c r="S31" s="404">
        <f>IF(R31="PROBABILIDAD",H31-Q31,J31-Q31)</f>
        <v>5</v>
      </c>
      <c r="T31" s="408">
        <f>IF($S31&lt;=0,1,$S31)</f>
        <v>5</v>
      </c>
      <c r="U31" s="410" t="str">
        <f>IF(AND($R31="PROBABILIDAD",$T31=1),$AK$2,IF(AND(R31="PROBABILIDAD",$T31=2),$AK$3,IF(AND($R31="PROBABILIDAD",$T31=3),$AK$4,IF(AND($R31="PROBABILIDAD",$T31=4),#REF!,IF(AND($R31="PROBABILIDAD",$T31=5),#REF!,$G31)))))</f>
        <v>(5) CASI SEGURO</v>
      </c>
      <c r="V31" s="394" t="str">
        <f>IF(AND($R31="IMPACTO",$T31=1),$AJ$2,IF(AND(R31="IMPACTO",$T31=2),$AJ$3,IF(AND($R31="IMPACTO",$T31=3),$AJ$4,IF(AND($R31="IMPACTO",$T31=4),$AJ$5,IF(AND($R31="IMPACTO",$T31=5),$AJ$6,I31)))))</f>
        <v>(5) CATASTRÓFICO</v>
      </c>
      <c r="W31" s="397">
        <f xml:space="preserve"> IF(R31="PROBABILIDAD",T31*J31,T31*H31)</f>
        <v>25</v>
      </c>
      <c r="X31" s="499"/>
      <c r="Y31" s="499"/>
      <c r="Z31" s="499"/>
      <c r="AA31" s="499"/>
      <c r="AB31" s="499"/>
      <c r="AC31" s="499"/>
      <c r="AD31" s="499"/>
      <c r="AE31" s="415"/>
    </row>
    <row r="32" spans="1:35" ht="25.5" x14ac:dyDescent="0.25">
      <c r="A32" s="489"/>
      <c r="B32" s="503"/>
      <c r="C32" s="505"/>
      <c r="D32" s="505"/>
      <c r="E32" s="375"/>
      <c r="F32" s="351"/>
      <c r="G32" s="413"/>
      <c r="H32" s="416"/>
      <c r="I32" s="418"/>
      <c r="J32" s="420"/>
      <c r="K32" s="347"/>
      <c r="L32" s="501"/>
      <c r="M32" s="51" t="s">
        <v>7</v>
      </c>
      <c r="N32" s="41"/>
      <c r="O32" s="42" t="str">
        <f>IF(N32="SÍ",5,"0")</f>
        <v>0</v>
      </c>
      <c r="P32" s="403"/>
      <c r="Q32" s="405"/>
      <c r="R32" s="407"/>
      <c r="S32" s="405"/>
      <c r="T32" s="409"/>
      <c r="U32" s="411"/>
      <c r="V32" s="395"/>
      <c r="W32" s="347"/>
      <c r="X32" s="385"/>
      <c r="Y32" s="385"/>
      <c r="Z32" s="385"/>
      <c r="AA32" s="385"/>
      <c r="AB32" s="385"/>
      <c r="AC32" s="385"/>
      <c r="AD32" s="385"/>
      <c r="AE32" s="416"/>
    </row>
    <row r="33" spans="1:34" x14ac:dyDescent="0.25">
      <c r="A33" s="489"/>
      <c r="B33" s="503"/>
      <c r="C33" s="505"/>
      <c r="D33" s="505"/>
      <c r="E33" s="375"/>
      <c r="F33" s="351"/>
      <c r="G33" s="413"/>
      <c r="H33" s="416"/>
      <c r="I33" s="418"/>
      <c r="J33" s="420"/>
      <c r="K33" s="392"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EXTREMA</v>
      </c>
      <c r="L33" s="501"/>
      <c r="M33" s="52" t="s">
        <v>3</v>
      </c>
      <c r="N33" s="41"/>
      <c r="O33" s="42" t="str">
        <f>IF(N33="SÍ",15,"0")</f>
        <v>0</v>
      </c>
      <c r="P33" s="403"/>
      <c r="Q33" s="405"/>
      <c r="R33" s="407"/>
      <c r="S33" s="405"/>
      <c r="T33" s="409"/>
      <c r="U33" s="411"/>
      <c r="V33" s="395"/>
      <c r="W33" s="392"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EXTREMA</v>
      </c>
      <c r="X33" s="385"/>
      <c r="Y33" s="385"/>
      <c r="Z33" s="385"/>
      <c r="AA33" s="385"/>
      <c r="AB33" s="385"/>
      <c r="AC33" s="385"/>
      <c r="AD33" s="385"/>
      <c r="AE33" s="416"/>
    </row>
    <row r="34" spans="1:34" x14ac:dyDescent="0.25">
      <c r="A34" s="489"/>
      <c r="B34" s="503"/>
      <c r="C34" s="505"/>
      <c r="D34" s="505"/>
      <c r="E34" s="375"/>
      <c r="F34" s="351"/>
      <c r="G34" s="413"/>
      <c r="H34" s="416"/>
      <c r="I34" s="418"/>
      <c r="J34" s="420"/>
      <c r="K34" s="392"/>
      <c r="L34" s="501"/>
      <c r="M34" s="52" t="s">
        <v>4</v>
      </c>
      <c r="N34" s="41"/>
      <c r="O34" s="42" t="str">
        <f>IF(N34="SÍ",10,"0")</f>
        <v>0</v>
      </c>
      <c r="P34" s="403"/>
      <c r="Q34" s="405"/>
      <c r="R34" s="407"/>
      <c r="S34" s="405"/>
      <c r="T34" s="409"/>
      <c r="U34" s="411"/>
      <c r="V34" s="395"/>
      <c r="W34" s="392"/>
      <c r="X34" s="385"/>
      <c r="Y34" s="385"/>
      <c r="Z34" s="385"/>
      <c r="AA34" s="385"/>
      <c r="AB34" s="385"/>
      <c r="AC34" s="385"/>
      <c r="AD34" s="385"/>
      <c r="AE34" s="416"/>
    </row>
    <row r="35" spans="1:34" ht="25.5" x14ac:dyDescent="0.25">
      <c r="A35" s="489"/>
      <c r="B35" s="503"/>
      <c r="C35" s="505"/>
      <c r="D35" s="505"/>
      <c r="E35" s="375"/>
      <c r="F35" s="351"/>
      <c r="G35" s="413"/>
      <c r="H35" s="416"/>
      <c r="I35" s="418"/>
      <c r="J35" s="420"/>
      <c r="K35" s="392"/>
      <c r="L35" s="501"/>
      <c r="M35" s="51" t="s">
        <v>36</v>
      </c>
      <c r="N35" s="41"/>
      <c r="O35" s="42" t="str">
        <f>IF(N35="SÍ",15,"0")</f>
        <v>0</v>
      </c>
      <c r="P35" s="403"/>
      <c r="Q35" s="405"/>
      <c r="R35" s="407"/>
      <c r="S35" s="405"/>
      <c r="T35" s="409"/>
      <c r="U35" s="411"/>
      <c r="V35" s="395"/>
      <c r="W35" s="392"/>
      <c r="X35" s="385"/>
      <c r="Y35" s="385"/>
      <c r="Z35" s="385"/>
      <c r="AA35" s="385"/>
      <c r="AB35" s="385"/>
      <c r="AC35" s="385"/>
      <c r="AD35" s="385"/>
      <c r="AE35" s="416"/>
    </row>
    <row r="36" spans="1:34" ht="25.5" x14ac:dyDescent="0.25">
      <c r="A36" s="489"/>
      <c r="B36" s="503"/>
      <c r="C36" s="505"/>
      <c r="D36" s="505"/>
      <c r="E36" s="375"/>
      <c r="F36" s="351"/>
      <c r="G36" s="413"/>
      <c r="H36" s="416"/>
      <c r="I36" s="418"/>
      <c r="J36" s="420"/>
      <c r="K36" s="392"/>
      <c r="L36" s="501"/>
      <c r="M36" s="51" t="s">
        <v>5</v>
      </c>
      <c r="N36" s="41"/>
      <c r="O36" s="42" t="str">
        <f>IF(N36="SÍ",10,"0")</f>
        <v>0</v>
      </c>
      <c r="P36" s="403"/>
      <c r="Q36" s="405"/>
      <c r="R36" s="407"/>
      <c r="S36" s="405"/>
      <c r="T36" s="409"/>
      <c r="U36" s="411"/>
      <c r="V36" s="395"/>
      <c r="W36" s="392"/>
      <c r="X36" s="385"/>
      <c r="Y36" s="385"/>
      <c r="Z36" s="385"/>
      <c r="AA36" s="385"/>
      <c r="AB36" s="385"/>
      <c r="AC36" s="385"/>
      <c r="AD36" s="385"/>
      <c r="AE36" s="416"/>
    </row>
    <row r="37" spans="1:34" ht="25.5" x14ac:dyDescent="0.25">
      <c r="A37" s="502"/>
      <c r="B37" s="504"/>
      <c r="C37" s="506"/>
      <c r="D37" s="506"/>
      <c r="E37" s="507"/>
      <c r="F37" s="415"/>
      <c r="G37" s="414"/>
      <c r="H37" s="417"/>
      <c r="I37" s="419"/>
      <c r="J37" s="420"/>
      <c r="K37" s="393"/>
      <c r="L37" s="501"/>
      <c r="M37" s="53" t="s">
        <v>35</v>
      </c>
      <c r="N37" s="41"/>
      <c r="O37" s="42" t="str">
        <f>IF(N37="SÍ",30,"0")</f>
        <v>0</v>
      </c>
      <c r="P37" s="403"/>
      <c r="Q37" s="405"/>
      <c r="R37" s="407"/>
      <c r="S37" s="405"/>
      <c r="T37" s="409"/>
      <c r="U37" s="412"/>
      <c r="V37" s="396"/>
      <c r="W37" s="392"/>
      <c r="X37" s="385"/>
      <c r="Y37" s="385"/>
      <c r="Z37" s="385"/>
      <c r="AA37" s="385"/>
      <c r="AB37" s="385"/>
      <c r="AC37" s="385"/>
      <c r="AD37" s="385"/>
      <c r="AE37" s="416"/>
    </row>
    <row r="38" spans="1:34" x14ac:dyDescent="0.25">
      <c r="A38" s="498" t="s">
        <v>94</v>
      </c>
      <c r="B38" s="498"/>
      <c r="C38" s="498"/>
      <c r="D38" s="498"/>
      <c r="E38" s="498"/>
      <c r="F38" s="498"/>
      <c r="G38" s="498"/>
      <c r="H38" s="498"/>
      <c r="I38" s="498"/>
      <c r="J38" s="498"/>
      <c r="K38" s="498"/>
      <c r="L38" s="498"/>
      <c r="M38" s="498"/>
      <c r="N38" s="498"/>
      <c r="O38" s="498"/>
      <c r="P38" s="498"/>
      <c r="Q38" s="498"/>
      <c r="R38" s="498"/>
      <c r="S38" s="498"/>
      <c r="T38" s="498"/>
      <c r="U38" s="498"/>
      <c r="V38" s="498"/>
      <c r="W38" s="498"/>
      <c r="X38" s="498"/>
      <c r="Y38" s="498"/>
      <c r="Z38" s="498"/>
      <c r="AA38" s="498"/>
      <c r="AB38" s="498"/>
      <c r="AC38" s="498"/>
      <c r="AD38" s="498"/>
      <c r="AE38" s="498"/>
    </row>
    <row r="39" spans="1:34" x14ac:dyDescent="0.25">
      <c r="A39" s="377" t="s">
        <v>34</v>
      </c>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row>
    <row r="40" spans="1:34" x14ac:dyDescent="0.25">
      <c r="A40" s="379" t="s">
        <v>55</v>
      </c>
      <c r="B40" s="379"/>
      <c r="C40" s="379" t="s">
        <v>71</v>
      </c>
      <c r="D40" s="379"/>
      <c r="E40" s="379"/>
      <c r="F40" s="379"/>
      <c r="G40" s="379"/>
      <c r="H40" s="379"/>
      <c r="I40" s="379"/>
      <c r="J40" s="379"/>
      <c r="K40" s="379"/>
      <c r="L40" s="379"/>
      <c r="M40" s="379"/>
      <c r="N40" s="379"/>
      <c r="O40" s="379"/>
      <c r="P40" s="379"/>
      <c r="Q40" s="379"/>
      <c r="R40" s="379"/>
      <c r="S40" s="379"/>
      <c r="T40" s="379"/>
      <c r="U40" s="379"/>
      <c r="V40" s="379"/>
      <c r="W40" s="379"/>
      <c r="X40" s="379"/>
      <c r="Y40" s="379"/>
      <c r="Z40" s="380" t="s">
        <v>91</v>
      </c>
      <c r="AA40" s="380"/>
      <c r="AB40" s="380"/>
      <c r="AC40" s="381" t="s">
        <v>26</v>
      </c>
      <c r="AD40" s="382"/>
      <c r="AE40" s="383"/>
    </row>
    <row r="41" spans="1:34" s="93" customFormat="1" x14ac:dyDescent="0.25">
      <c r="A41" s="369">
        <v>1</v>
      </c>
      <c r="B41" s="370"/>
      <c r="C41" s="371" t="s">
        <v>376</v>
      </c>
      <c r="D41" s="372"/>
      <c r="E41" s="372"/>
      <c r="F41" s="372"/>
      <c r="G41" s="372"/>
      <c r="H41" s="372"/>
      <c r="I41" s="372"/>
      <c r="J41" s="372"/>
      <c r="K41" s="372"/>
      <c r="L41" s="372"/>
      <c r="M41" s="372"/>
      <c r="N41" s="372"/>
      <c r="O41" s="372"/>
      <c r="P41" s="372"/>
      <c r="Q41" s="372"/>
      <c r="R41" s="372"/>
      <c r="S41" s="372"/>
      <c r="T41" s="372"/>
      <c r="U41" s="372"/>
      <c r="V41" s="372"/>
      <c r="W41" s="372"/>
      <c r="X41" s="372"/>
      <c r="Y41" s="373"/>
      <c r="Z41" s="800">
        <v>43128</v>
      </c>
      <c r="AA41" s="372"/>
      <c r="AB41" s="373"/>
      <c r="AC41" s="371" t="s">
        <v>377</v>
      </c>
      <c r="AD41" s="372"/>
      <c r="AE41" s="373"/>
    </row>
    <row r="42" spans="1:34" s="93" customFormat="1" x14ac:dyDescent="0.25">
      <c r="A42" s="369"/>
      <c r="B42" s="370"/>
      <c r="C42" s="371"/>
      <c r="D42" s="372"/>
      <c r="E42" s="372"/>
      <c r="F42" s="372"/>
      <c r="G42" s="372"/>
      <c r="H42" s="372"/>
      <c r="I42" s="372"/>
      <c r="J42" s="372"/>
      <c r="K42" s="372"/>
      <c r="L42" s="372"/>
      <c r="M42" s="372"/>
      <c r="N42" s="372"/>
      <c r="O42" s="372"/>
      <c r="P42" s="372"/>
      <c r="Q42" s="372"/>
      <c r="R42" s="372"/>
      <c r="S42" s="372"/>
      <c r="T42" s="372"/>
      <c r="U42" s="372"/>
      <c r="V42" s="372"/>
      <c r="W42" s="372"/>
      <c r="X42" s="372"/>
      <c r="Y42" s="373"/>
      <c r="Z42" s="800"/>
      <c r="AA42" s="372"/>
      <c r="AB42" s="373"/>
      <c r="AC42" s="801"/>
      <c r="AD42" s="802"/>
      <c r="AE42" s="803"/>
    </row>
    <row r="43" spans="1:34" s="93" customFormat="1" x14ac:dyDescent="0.25">
      <c r="A43" s="369"/>
      <c r="B43" s="370"/>
      <c r="C43" s="489"/>
      <c r="D43" s="489"/>
      <c r="E43" s="489"/>
      <c r="F43" s="489"/>
      <c r="G43" s="489"/>
      <c r="H43" s="489"/>
      <c r="I43" s="489"/>
      <c r="J43" s="489"/>
      <c r="K43" s="489"/>
      <c r="L43" s="489"/>
      <c r="M43" s="489"/>
      <c r="N43" s="489"/>
      <c r="O43" s="489"/>
      <c r="P43" s="489"/>
      <c r="Q43" s="489"/>
      <c r="R43" s="489"/>
      <c r="S43" s="489"/>
      <c r="T43" s="489"/>
      <c r="U43" s="489"/>
      <c r="V43" s="489"/>
      <c r="W43" s="489"/>
      <c r="X43" s="489"/>
      <c r="Y43" s="489"/>
      <c r="Z43" s="355"/>
      <c r="AA43" s="356"/>
      <c r="AB43" s="357"/>
      <c r="AC43" s="351"/>
      <c r="AD43" s="351"/>
      <c r="AE43" s="351"/>
    </row>
    <row r="44" spans="1:34" x14ac:dyDescent="0.25">
      <c r="A44" s="490" t="s">
        <v>37</v>
      </c>
      <c r="B44" s="491"/>
      <c r="C44" s="491"/>
      <c r="D44" s="491"/>
      <c r="E44" s="491"/>
      <c r="F44" s="491"/>
      <c r="G44" s="491"/>
      <c r="H44" s="491"/>
      <c r="I44" s="491"/>
      <c r="J44" s="491"/>
      <c r="K44" s="491"/>
      <c r="L44" s="491"/>
      <c r="M44" s="491"/>
      <c r="N44" s="491"/>
      <c r="O44" s="491"/>
      <c r="P44" s="491"/>
      <c r="Q44" s="491"/>
      <c r="R44" s="491"/>
      <c r="S44" s="491"/>
      <c r="T44" s="491"/>
      <c r="U44" s="491"/>
      <c r="V44" s="491"/>
      <c r="W44" s="491"/>
      <c r="X44" s="491"/>
      <c r="Y44" s="491"/>
      <c r="Z44" s="491"/>
      <c r="AA44" s="491"/>
      <c r="AB44" s="491"/>
      <c r="AC44" s="491"/>
      <c r="AD44" s="491"/>
      <c r="AE44" s="492"/>
    </row>
    <row r="45" spans="1:34" x14ac:dyDescent="0.25">
      <c r="A45" s="347" t="s">
        <v>26</v>
      </c>
      <c r="B45" s="347"/>
      <c r="C45" s="347"/>
      <c r="D45" s="347"/>
      <c r="E45" s="347"/>
      <c r="F45" s="347"/>
      <c r="G45" s="347" t="s">
        <v>82</v>
      </c>
      <c r="H45" s="347"/>
      <c r="I45" s="347"/>
      <c r="J45" s="347"/>
      <c r="K45" s="347"/>
      <c r="L45" s="347"/>
      <c r="M45" s="347"/>
      <c r="N45" s="347" t="s">
        <v>73</v>
      </c>
      <c r="O45" s="347"/>
      <c r="P45" s="347"/>
      <c r="Q45" s="347"/>
      <c r="R45" s="347"/>
      <c r="S45" s="347"/>
      <c r="T45" s="347"/>
      <c r="U45" s="347"/>
      <c r="V45" s="347"/>
      <c r="W45" s="347"/>
      <c r="X45" s="347"/>
      <c r="Y45" s="347"/>
      <c r="Z45" s="347"/>
      <c r="AA45" s="368" t="str">
        <f>IF(OR(X5="X",U5="X"),"APOYO OFICINA ASESORA DE PLANEACIÓN","APOYO OFICINA DE CONTROL INTERNO")</f>
        <v>APOYO OFICINA ASESORA DE PLANEACIÓN</v>
      </c>
      <c r="AB45" s="368"/>
      <c r="AC45" s="368"/>
      <c r="AD45" s="368"/>
      <c r="AE45" s="368"/>
      <c r="AF45" s="60"/>
      <c r="AG45" s="60"/>
      <c r="AH45" s="94"/>
    </row>
    <row r="46" spans="1:34" ht="25.5" x14ac:dyDescent="0.25">
      <c r="A46" s="85" t="s">
        <v>95</v>
      </c>
      <c r="B46" s="347"/>
      <c r="C46" s="347"/>
      <c r="D46" s="347"/>
      <c r="E46" s="347"/>
      <c r="F46" s="347"/>
      <c r="G46" s="85" t="s">
        <v>95</v>
      </c>
      <c r="H46" s="347"/>
      <c r="I46" s="347"/>
      <c r="J46" s="347"/>
      <c r="K46" s="347"/>
      <c r="L46" s="347"/>
      <c r="M46" s="347"/>
      <c r="N46" s="352" t="s">
        <v>95</v>
      </c>
      <c r="O46" s="353"/>
      <c r="P46" s="353"/>
      <c r="Q46" s="353"/>
      <c r="R46" s="354"/>
      <c r="S46" s="54"/>
      <c r="T46" s="54"/>
      <c r="U46" s="351"/>
      <c r="V46" s="351"/>
      <c r="W46" s="351"/>
      <c r="X46" s="351"/>
      <c r="Y46" s="351"/>
      <c r="Z46" s="351"/>
      <c r="AA46" s="85" t="s">
        <v>95</v>
      </c>
      <c r="AB46" s="355"/>
      <c r="AC46" s="356"/>
      <c r="AD46" s="356"/>
      <c r="AE46" s="357"/>
      <c r="AF46" s="60"/>
      <c r="AG46" s="60"/>
      <c r="AH46" s="94"/>
    </row>
    <row r="47" spans="1:34" s="93" customFormat="1" x14ac:dyDescent="0.25">
      <c r="A47" s="55" t="s">
        <v>32</v>
      </c>
      <c r="B47" s="352" t="s">
        <v>378</v>
      </c>
      <c r="C47" s="353"/>
      <c r="D47" s="353"/>
      <c r="E47" s="353"/>
      <c r="F47" s="354"/>
      <c r="G47" s="55" t="s">
        <v>32</v>
      </c>
      <c r="H47" s="347" t="s">
        <v>379</v>
      </c>
      <c r="I47" s="347"/>
      <c r="J47" s="347"/>
      <c r="K47" s="347"/>
      <c r="L47" s="347"/>
      <c r="M47" s="347"/>
      <c r="N47" s="54" t="s">
        <v>32</v>
      </c>
      <c r="O47" s="54"/>
      <c r="P47" s="54"/>
      <c r="Q47" s="54"/>
      <c r="R47" s="54"/>
      <c r="S47" s="54"/>
      <c r="T47" s="54"/>
      <c r="U47" s="488" t="s">
        <v>154</v>
      </c>
      <c r="V47" s="488"/>
      <c r="W47" s="488"/>
      <c r="X47" s="488"/>
      <c r="Y47" s="488"/>
      <c r="Z47" s="488"/>
      <c r="AA47" s="55" t="s">
        <v>32</v>
      </c>
      <c r="AB47" s="351" t="s">
        <v>187</v>
      </c>
      <c r="AC47" s="351"/>
      <c r="AD47" s="351"/>
      <c r="AE47" s="351"/>
      <c r="AF47" s="95"/>
      <c r="AG47" s="95"/>
      <c r="AH47" s="95"/>
    </row>
    <row r="48" spans="1:34" s="93" customFormat="1" x14ac:dyDescent="0.25">
      <c r="A48" s="55" t="s">
        <v>33</v>
      </c>
      <c r="B48" s="797" t="s">
        <v>380</v>
      </c>
      <c r="C48" s="798"/>
      <c r="D48" s="798"/>
      <c r="E48" s="798"/>
      <c r="F48" s="799"/>
      <c r="G48" s="55" t="s">
        <v>33</v>
      </c>
      <c r="H48" s="347"/>
      <c r="I48" s="347"/>
      <c r="J48" s="347"/>
      <c r="K48" s="347"/>
      <c r="L48" s="347"/>
      <c r="M48" s="347"/>
      <c r="N48" s="348" t="s">
        <v>33</v>
      </c>
      <c r="O48" s="349"/>
      <c r="P48" s="349"/>
      <c r="Q48" s="349"/>
      <c r="R48" s="350"/>
      <c r="S48" s="54"/>
      <c r="T48" s="54"/>
      <c r="U48" s="351" t="s">
        <v>156</v>
      </c>
      <c r="V48" s="351"/>
      <c r="W48" s="351"/>
      <c r="X48" s="351"/>
      <c r="Y48" s="351"/>
      <c r="Z48" s="351"/>
      <c r="AA48" s="55" t="s">
        <v>33</v>
      </c>
      <c r="AB48" s="351" t="s">
        <v>381</v>
      </c>
      <c r="AC48" s="351"/>
      <c r="AD48" s="351"/>
      <c r="AE48" s="351"/>
      <c r="AF48" s="95"/>
      <c r="AG48" s="95"/>
      <c r="AH48" s="95"/>
    </row>
    <row r="49" spans="4:34" s="93" customFormat="1" x14ac:dyDescent="0.25">
      <c r="D49" s="46"/>
      <c r="AF49" s="95"/>
      <c r="AG49" s="95"/>
      <c r="AH49" s="95"/>
    </row>
    <row r="50" spans="4:34" x14ac:dyDescent="0.25">
      <c r="AF50" s="94"/>
      <c r="AG50" s="94"/>
      <c r="AH50" s="94"/>
    </row>
    <row r="51" spans="4:34" x14ac:dyDescent="0.25">
      <c r="AF51" s="94"/>
      <c r="AG51" s="94"/>
      <c r="AH51" s="94"/>
    </row>
  </sheetData>
  <mergeCells count="193">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G10:G16"/>
    <mergeCell ref="H10:H16"/>
    <mergeCell ref="I10:I16"/>
    <mergeCell ref="J10:J16"/>
    <mergeCell ref="K10:K11"/>
    <mergeCell ref="L10:L16"/>
    <mergeCell ref="A10:A30"/>
    <mergeCell ref="B10:B16"/>
    <mergeCell ref="C10:C16"/>
    <mergeCell ref="D10:D16"/>
    <mergeCell ref="E10:E16"/>
    <mergeCell ref="F10:F16"/>
    <mergeCell ref="B17:B23"/>
    <mergeCell ref="C17:C23"/>
    <mergeCell ref="D17:D23"/>
    <mergeCell ref="E17:E23"/>
    <mergeCell ref="AB10:AB16"/>
    <mergeCell ref="AC10:AC16"/>
    <mergeCell ref="AD10:AD16"/>
    <mergeCell ref="AE10:AE16"/>
    <mergeCell ref="AF10:AH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L17:L23"/>
    <mergeCell ref="P17:P23"/>
    <mergeCell ref="Q17:Q23"/>
    <mergeCell ref="R17:R23"/>
    <mergeCell ref="S17:S23"/>
    <mergeCell ref="T17:T23"/>
    <mergeCell ref="F17:F23"/>
    <mergeCell ref="G17:G23"/>
    <mergeCell ref="H17:H23"/>
    <mergeCell ref="I17:I23"/>
    <mergeCell ref="J17:J23"/>
    <mergeCell ref="K17:K18"/>
    <mergeCell ref="K19:K23"/>
    <mergeCell ref="AA17:AA23"/>
    <mergeCell ref="AB17:AB23"/>
    <mergeCell ref="AC17:AC23"/>
    <mergeCell ref="AD17:AD23"/>
    <mergeCell ref="AE17:AE23"/>
    <mergeCell ref="AF17:AI23"/>
    <mergeCell ref="U17:U23"/>
    <mergeCell ref="V17:V23"/>
    <mergeCell ref="W17:W18"/>
    <mergeCell ref="X17:X23"/>
    <mergeCell ref="Y17:Y23"/>
    <mergeCell ref="Z17:Z23"/>
    <mergeCell ref="W19:W23"/>
    <mergeCell ref="H24:H30"/>
    <mergeCell ref="I24:I30"/>
    <mergeCell ref="J24:J30"/>
    <mergeCell ref="K24:K25"/>
    <mergeCell ref="L24:L30"/>
    <mergeCell ref="P24:P30"/>
    <mergeCell ref="B24:B30"/>
    <mergeCell ref="C24:C30"/>
    <mergeCell ref="D24:D30"/>
    <mergeCell ref="E24:E30"/>
    <mergeCell ref="F24:F30"/>
    <mergeCell ref="G24:G30"/>
    <mergeCell ref="AC24:AC30"/>
    <mergeCell ref="AD24:AD30"/>
    <mergeCell ref="AE24:AE30"/>
    <mergeCell ref="AF24:AI30"/>
    <mergeCell ref="K26:K30"/>
    <mergeCell ref="W26:W30"/>
    <mergeCell ref="W24:W25"/>
    <mergeCell ref="X24:X30"/>
    <mergeCell ref="Y24:Y30"/>
    <mergeCell ref="Z24:Z30"/>
    <mergeCell ref="AA24:AA30"/>
    <mergeCell ref="AB24:AB30"/>
    <mergeCell ref="Q24:Q30"/>
    <mergeCell ref="R24:R30"/>
    <mergeCell ref="S24:S30"/>
    <mergeCell ref="T24:T30"/>
    <mergeCell ref="U24:U30"/>
    <mergeCell ref="V24:V30"/>
    <mergeCell ref="G31:G37"/>
    <mergeCell ref="H31:H37"/>
    <mergeCell ref="I31:I37"/>
    <mergeCell ref="J31:J37"/>
    <mergeCell ref="K31:K32"/>
    <mergeCell ref="L31:L37"/>
    <mergeCell ref="A31:A37"/>
    <mergeCell ref="B31:B37"/>
    <mergeCell ref="C31:C37"/>
    <mergeCell ref="D31:D37"/>
    <mergeCell ref="E31:E37"/>
    <mergeCell ref="F31:F37"/>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43:B43"/>
    <mergeCell ref="C43:Y43"/>
    <mergeCell ref="Z43:AB43"/>
    <mergeCell ref="AC43:AE43"/>
    <mergeCell ref="A44:AE44"/>
    <mergeCell ref="A45:F45"/>
    <mergeCell ref="G45:M45"/>
    <mergeCell ref="N45:Z45"/>
    <mergeCell ref="AA45:AE45"/>
    <mergeCell ref="B48:F48"/>
    <mergeCell ref="H48:M48"/>
    <mergeCell ref="N48:R48"/>
    <mergeCell ref="U48:Z48"/>
    <mergeCell ref="AB48:AE48"/>
    <mergeCell ref="B46:F46"/>
    <mergeCell ref="H46:M46"/>
    <mergeCell ref="N46:R46"/>
    <mergeCell ref="U46:Z46"/>
    <mergeCell ref="AB46:AE46"/>
    <mergeCell ref="B47:F47"/>
    <mergeCell ref="H47:M47"/>
    <mergeCell ref="U47:Z47"/>
    <mergeCell ref="AB47:AE47"/>
  </mergeCells>
  <conditionalFormatting sqref="K10:K16">
    <cfRule type="expression" dxfId="291" priority="45">
      <formula>$K$12="BAJA"</formula>
    </cfRule>
    <cfRule type="expression" dxfId="290" priority="46">
      <formula>$K$12="MODERADA"</formula>
    </cfRule>
    <cfRule type="expression" dxfId="289" priority="47">
      <formula>$K$12="ALTA"</formula>
    </cfRule>
    <cfRule type="expression" dxfId="288" priority="48">
      <formula>$K$12="EXTREMA"</formula>
    </cfRule>
  </conditionalFormatting>
  <conditionalFormatting sqref="K17:K18">
    <cfRule type="expression" dxfId="287" priority="41">
      <formula>$K$19="BAJA"</formula>
    </cfRule>
    <cfRule type="expression" dxfId="286" priority="42">
      <formula>$K$19="MODERADA"</formula>
    </cfRule>
    <cfRule type="expression" dxfId="285" priority="43">
      <formula>$K$19="ALTA"</formula>
    </cfRule>
    <cfRule type="expression" dxfId="284" priority="44">
      <formula>$K$19="EXTREMA"</formula>
    </cfRule>
  </conditionalFormatting>
  <conditionalFormatting sqref="W17:W23">
    <cfRule type="expression" dxfId="283" priority="37">
      <formula>$W$19="MODERADA"</formula>
    </cfRule>
    <cfRule type="expression" dxfId="282" priority="38">
      <formula>$W$19="EXTREMA"</formula>
    </cfRule>
    <cfRule type="expression" dxfId="281" priority="39">
      <formula>$W$19="ALTA"</formula>
    </cfRule>
    <cfRule type="expression" dxfId="280" priority="40">
      <formula>$W$19="BAJA"</formula>
    </cfRule>
  </conditionalFormatting>
  <conditionalFormatting sqref="K24:K25">
    <cfRule type="expression" dxfId="279" priority="33">
      <formula>$K$26="BAJA"</formula>
    </cfRule>
    <cfRule type="expression" dxfId="278" priority="34">
      <formula>$K$26="MODERADA"</formula>
    </cfRule>
    <cfRule type="expression" dxfId="277" priority="35">
      <formula>$K$26="ALTA"</formula>
    </cfRule>
    <cfRule type="expression" dxfId="276" priority="36">
      <formula>$K$26="EXTREMA"</formula>
    </cfRule>
  </conditionalFormatting>
  <conditionalFormatting sqref="W24:W30">
    <cfRule type="expression" dxfId="275" priority="29">
      <formula>$W$26="MODERADA"</formula>
    </cfRule>
    <cfRule type="expression" dxfId="274" priority="30">
      <formula>$W$26="EXTREMA"</formula>
    </cfRule>
    <cfRule type="expression" dxfId="273" priority="31">
      <formula>$W$26="ALTA"</formula>
    </cfRule>
    <cfRule type="expression" dxfId="272" priority="32">
      <formula>$W$26="BAJA"</formula>
    </cfRule>
  </conditionalFormatting>
  <conditionalFormatting sqref="K31:K32">
    <cfRule type="expression" dxfId="271" priority="25">
      <formula>$K$33="BAJA"</formula>
    </cfRule>
    <cfRule type="expression" dxfId="270" priority="26">
      <formula>$K$33="MODERADA"</formula>
    </cfRule>
    <cfRule type="expression" dxfId="269" priority="27">
      <formula>$K$33="ALTA"</formula>
    </cfRule>
    <cfRule type="expression" dxfId="268" priority="28">
      <formula>$K$33="EXTREMA"</formula>
    </cfRule>
  </conditionalFormatting>
  <conditionalFormatting sqref="W31:W37">
    <cfRule type="expression" dxfId="267" priority="21">
      <formula>$W$33="MODERADA"</formula>
    </cfRule>
    <cfRule type="expression" dxfId="266" priority="22">
      <formula>$W$33="EXTREMA"</formula>
    </cfRule>
    <cfRule type="expression" dxfId="265" priority="23">
      <formula>$W$33="ALTA"</formula>
    </cfRule>
    <cfRule type="expression" dxfId="264" priority="24">
      <formula>$W$33="BAJA"</formula>
    </cfRule>
  </conditionalFormatting>
  <conditionalFormatting sqref="K26:K30">
    <cfRule type="expression" dxfId="263" priority="13">
      <formula>$K$26="BAJA"</formula>
    </cfRule>
    <cfRule type="expression" dxfId="262" priority="14">
      <formula>$K$26="MODERADA"</formula>
    </cfRule>
    <cfRule type="expression" dxfId="261" priority="15">
      <formula>$K$26="ALTA"</formula>
    </cfRule>
    <cfRule type="expression" dxfId="260" priority="16">
      <formula>$K$26="EXTREMA"</formula>
    </cfRule>
  </conditionalFormatting>
  <conditionalFormatting sqref="K33:K37">
    <cfRule type="expression" dxfId="259" priority="9">
      <formula>$K$33="BAJA"</formula>
    </cfRule>
    <cfRule type="expression" dxfId="258" priority="10">
      <formula>$K$33="MODERADA"</formula>
    </cfRule>
    <cfRule type="expression" dxfId="257" priority="11">
      <formula>$K$33="ALTA"</formula>
    </cfRule>
    <cfRule type="expression" dxfId="256" priority="12">
      <formula>$K$33="EXTREMA"</formula>
    </cfRule>
  </conditionalFormatting>
  <conditionalFormatting sqref="K19:K23">
    <cfRule type="expression" dxfId="255" priority="17">
      <formula>$K$19="BAJA"</formula>
    </cfRule>
    <cfRule type="expression" dxfId="254" priority="18">
      <formula>$K$19="MODERADA"</formula>
    </cfRule>
    <cfRule type="expression" dxfId="253" priority="19">
      <formula>$K$19="ALTA"</formula>
    </cfRule>
    <cfRule type="expression" dxfId="252" priority="20">
      <formula>$K$19="EXTREMA"</formula>
    </cfRule>
  </conditionalFormatting>
  <conditionalFormatting sqref="W10:W11">
    <cfRule type="expression" dxfId="251" priority="5">
      <formula>$K$12="BAJA"</formula>
    </cfRule>
    <cfRule type="expression" dxfId="250" priority="6">
      <formula>$K$12="MODERADA"</formula>
    </cfRule>
    <cfRule type="expression" dxfId="249" priority="7">
      <formula>$K$12="ALTA"</formula>
    </cfRule>
    <cfRule type="expression" dxfId="248" priority="8">
      <formula>$K$12="EXTREMA"</formula>
    </cfRule>
  </conditionalFormatting>
  <conditionalFormatting sqref="W12:W16">
    <cfRule type="expression" dxfId="247" priority="1">
      <formula>$K$12="BAJA"</formula>
    </cfRule>
    <cfRule type="expression" dxfId="246" priority="2">
      <formula>$K$12="MODERADA"</formula>
    </cfRule>
    <cfRule type="expression" dxfId="245" priority="3">
      <formula>$K$12="ALTA"</formula>
    </cfRule>
    <cfRule type="expression" dxfId="244" priority="4">
      <formula>$K$12="EXTREMA"</formula>
    </cfRule>
  </conditionalFormatting>
  <dataValidations count="6">
    <dataValidation type="list" allowBlank="1" showInputMessage="1" showErrorMessage="1" sqref="D10:D30">
      <formula1>$AK$2:$AK$7</formula1>
    </dataValidation>
    <dataValidation type="list" allowBlank="1" showInputMessage="1" showErrorMessage="1" sqref="R10:R37">
      <formula1>$AJ$1:$AK$1</formula1>
    </dataValidation>
    <dataValidation type="list" allowBlank="1" showInputMessage="1" showErrorMessage="1" sqref="G10:G37">
      <formula1>$AK$2:$AK$4</formula1>
    </dataValidation>
    <dataValidation type="list" allowBlank="1" showInputMessage="1" showErrorMessage="1" sqref="N10:N37">
      <formula1>$AH$2:$AH$3</formula1>
    </dataValidation>
    <dataValidation type="list" allowBlank="1" showInputMessage="1" showErrorMessage="1" sqref="I10:I37">
      <formula1>$AJ$2:$AJ$4</formula1>
    </dataValidation>
    <dataValidation type="list" allowBlank="1" showInputMessage="1" showErrorMessage="1" sqref="D31:D37">
      <formula1>$AI$2:$AI$5</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8"/>
  <sheetViews>
    <sheetView workbookViewId="0">
      <selection activeCell="G10" sqref="G10:G16"/>
    </sheetView>
  </sheetViews>
  <sheetFormatPr baseColWidth="10" defaultRowHeight="12.75" x14ac:dyDescent="0.2"/>
  <cols>
    <col min="1" max="2" width="22.5703125" style="40" customWidth="1"/>
    <col min="3" max="3" width="15.42578125" style="40" customWidth="1"/>
    <col min="4" max="4" width="17.28515625" style="46" customWidth="1"/>
    <col min="5" max="5" width="16.140625" style="40" customWidth="1"/>
    <col min="6" max="6" width="23.14062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20.2851562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5" width="21.7109375" style="40" customWidth="1"/>
    <col min="26" max="26" width="31.85546875" style="40" customWidth="1"/>
    <col min="27" max="27" width="28.7109375" style="40" customWidth="1"/>
    <col min="28" max="28" width="15.85546875" style="40" customWidth="1"/>
    <col min="29" max="29" width="32.28515625" style="40" customWidth="1"/>
    <col min="30" max="30" width="19.140625" style="40" customWidth="1"/>
    <col min="31" max="31" width="16.140625" style="40" customWidth="1"/>
    <col min="32" max="16384" width="11.42578125" style="40"/>
  </cols>
  <sheetData>
    <row r="1" spans="1:37" s="58" customFormat="1" ht="21.75" customHeight="1" x14ac:dyDescent="0.25">
      <c r="A1" s="477"/>
      <c r="B1" s="479" t="s">
        <v>83</v>
      </c>
      <c r="C1" s="480"/>
      <c r="D1" s="480"/>
      <c r="E1" s="481"/>
      <c r="F1" s="479" t="s">
        <v>85</v>
      </c>
      <c r="G1" s="480"/>
      <c r="H1" s="480"/>
      <c r="I1" s="480"/>
      <c r="J1" s="480"/>
      <c r="K1" s="480"/>
      <c r="L1" s="480"/>
      <c r="M1" s="480"/>
      <c r="N1" s="480"/>
      <c r="O1" s="480"/>
      <c r="P1" s="480"/>
      <c r="Q1" s="480"/>
      <c r="R1" s="480"/>
      <c r="S1" s="480"/>
      <c r="T1" s="480"/>
      <c r="U1" s="480"/>
      <c r="V1" s="480"/>
      <c r="W1" s="480"/>
      <c r="X1" s="480"/>
      <c r="Y1" s="480"/>
      <c r="Z1" s="480"/>
      <c r="AA1" s="480"/>
      <c r="AB1" s="481"/>
      <c r="AC1" s="78" t="s">
        <v>86</v>
      </c>
      <c r="AD1" s="381" t="s">
        <v>96</v>
      </c>
      <c r="AE1" s="383"/>
      <c r="AI1" s="58" t="s">
        <v>61</v>
      </c>
      <c r="AJ1" s="58" t="s">
        <v>9</v>
      </c>
      <c r="AK1" s="58" t="s">
        <v>8</v>
      </c>
    </row>
    <row r="2" spans="1:37" s="58" customFormat="1" ht="21.75" customHeight="1" x14ac:dyDescent="0.25">
      <c r="A2" s="478"/>
      <c r="B2" s="482"/>
      <c r="C2" s="483"/>
      <c r="D2" s="483"/>
      <c r="E2" s="484"/>
      <c r="F2" s="482"/>
      <c r="G2" s="483"/>
      <c r="H2" s="483"/>
      <c r="I2" s="483"/>
      <c r="J2" s="483"/>
      <c r="K2" s="483"/>
      <c r="L2" s="483"/>
      <c r="M2" s="483"/>
      <c r="N2" s="483"/>
      <c r="O2" s="483"/>
      <c r="P2" s="483"/>
      <c r="Q2" s="483"/>
      <c r="R2" s="483"/>
      <c r="S2" s="483"/>
      <c r="T2" s="483"/>
      <c r="U2" s="483"/>
      <c r="V2" s="483"/>
      <c r="W2" s="483"/>
      <c r="X2" s="483"/>
      <c r="Y2" s="483"/>
      <c r="Z2" s="483"/>
      <c r="AA2" s="483"/>
      <c r="AB2" s="484"/>
      <c r="AC2" s="59" t="s">
        <v>88</v>
      </c>
      <c r="AD2" s="485" t="s">
        <v>97</v>
      </c>
      <c r="AE2" s="486"/>
      <c r="AH2" s="58" t="s">
        <v>11</v>
      </c>
      <c r="AI2" s="58" t="s">
        <v>63</v>
      </c>
      <c r="AJ2" s="58" t="s">
        <v>62</v>
      </c>
      <c r="AK2" s="58" t="s">
        <v>13</v>
      </c>
    </row>
    <row r="3" spans="1:37" s="58" customFormat="1" ht="21.75" customHeight="1" x14ac:dyDescent="0.25">
      <c r="A3" s="478"/>
      <c r="B3" s="479" t="s">
        <v>84</v>
      </c>
      <c r="C3" s="480"/>
      <c r="D3" s="480"/>
      <c r="E3" s="481"/>
      <c r="F3" s="479" t="s">
        <v>92</v>
      </c>
      <c r="G3" s="480"/>
      <c r="H3" s="480"/>
      <c r="I3" s="480"/>
      <c r="J3" s="480"/>
      <c r="K3" s="480"/>
      <c r="L3" s="480"/>
      <c r="M3" s="480"/>
      <c r="N3" s="480"/>
      <c r="O3" s="480"/>
      <c r="P3" s="480"/>
      <c r="Q3" s="480"/>
      <c r="R3" s="480"/>
      <c r="S3" s="480"/>
      <c r="T3" s="480"/>
      <c r="U3" s="480"/>
      <c r="V3" s="480"/>
      <c r="W3" s="480"/>
      <c r="X3" s="480"/>
      <c r="Y3" s="480"/>
      <c r="Z3" s="480"/>
      <c r="AA3" s="480"/>
      <c r="AB3" s="481"/>
      <c r="AC3" s="78" t="s">
        <v>87</v>
      </c>
      <c r="AD3" s="381"/>
      <c r="AE3" s="383"/>
      <c r="AH3" s="58" t="s">
        <v>12</v>
      </c>
      <c r="AI3" s="58" t="s">
        <v>65</v>
      </c>
      <c r="AJ3" s="58" t="s">
        <v>64</v>
      </c>
      <c r="AK3" s="58" t="s">
        <v>14</v>
      </c>
    </row>
    <row r="4" spans="1:37" s="58" customFormat="1" ht="21.75" customHeight="1" x14ac:dyDescent="0.25">
      <c r="A4" s="478"/>
      <c r="B4" s="482"/>
      <c r="C4" s="483"/>
      <c r="D4" s="483"/>
      <c r="E4" s="484"/>
      <c r="F4" s="482"/>
      <c r="G4" s="483"/>
      <c r="H4" s="483"/>
      <c r="I4" s="483"/>
      <c r="J4" s="483"/>
      <c r="K4" s="483"/>
      <c r="L4" s="483"/>
      <c r="M4" s="483"/>
      <c r="N4" s="483"/>
      <c r="O4" s="483"/>
      <c r="P4" s="483"/>
      <c r="Q4" s="483"/>
      <c r="R4" s="483"/>
      <c r="S4" s="483"/>
      <c r="T4" s="483"/>
      <c r="U4" s="483"/>
      <c r="V4" s="483"/>
      <c r="W4" s="483"/>
      <c r="X4" s="483"/>
      <c r="Y4" s="483"/>
      <c r="Z4" s="483"/>
      <c r="AA4" s="483"/>
      <c r="AB4" s="484"/>
      <c r="AC4" s="78" t="s">
        <v>89</v>
      </c>
      <c r="AD4" s="487">
        <v>43465</v>
      </c>
      <c r="AE4" s="383"/>
      <c r="AI4" s="58" t="s">
        <v>67</v>
      </c>
      <c r="AJ4" s="58" t="s">
        <v>66</v>
      </c>
      <c r="AK4" s="58" t="s">
        <v>15</v>
      </c>
    </row>
    <row r="5" spans="1:37" ht="24.75" customHeight="1" x14ac:dyDescent="0.2">
      <c r="A5" s="468" t="s">
        <v>72</v>
      </c>
      <c r="B5" s="468"/>
      <c r="C5" s="525">
        <v>43496</v>
      </c>
      <c r="D5" s="526"/>
      <c r="E5" s="526"/>
      <c r="F5" s="526"/>
      <c r="G5" s="471"/>
      <c r="H5" s="472"/>
      <c r="I5" s="472"/>
      <c r="J5" s="472"/>
      <c r="K5" s="472"/>
      <c r="L5" s="472"/>
      <c r="M5" s="57" t="s">
        <v>79</v>
      </c>
      <c r="N5" s="466" t="s">
        <v>75</v>
      </c>
      <c r="O5" s="466"/>
      <c r="P5" s="466"/>
      <c r="Q5" s="466"/>
      <c r="R5" s="466"/>
      <c r="S5" s="62"/>
      <c r="T5" s="62"/>
      <c r="U5" s="63"/>
      <c r="V5" s="473" t="s">
        <v>90</v>
      </c>
      <c r="W5" s="474"/>
      <c r="X5" s="56"/>
      <c r="Y5" s="74" t="s">
        <v>76</v>
      </c>
      <c r="Z5" s="56"/>
      <c r="AA5" s="74" t="s">
        <v>77</v>
      </c>
      <c r="AB5" s="56" t="s">
        <v>98</v>
      </c>
      <c r="AC5" s="73" t="s">
        <v>78</v>
      </c>
      <c r="AD5" s="475"/>
      <c r="AE5" s="476"/>
      <c r="AI5" s="40" t="s">
        <v>70</v>
      </c>
      <c r="AJ5" s="58" t="s">
        <v>68</v>
      </c>
    </row>
    <row r="6" spans="1:37" x14ac:dyDescent="0.2">
      <c r="A6" s="446" t="s">
        <v>52</v>
      </c>
      <c r="B6" s="446"/>
      <c r="C6" s="446"/>
      <c r="D6" s="446"/>
      <c r="E6" s="446"/>
      <c r="F6" s="446"/>
      <c r="G6" s="447" t="s">
        <v>21</v>
      </c>
      <c r="H6" s="448"/>
      <c r="I6" s="448"/>
      <c r="J6" s="448"/>
      <c r="K6" s="448"/>
      <c r="L6" s="448"/>
      <c r="M6" s="448"/>
      <c r="N6" s="448"/>
      <c r="O6" s="448"/>
      <c r="P6" s="448"/>
      <c r="Q6" s="448"/>
      <c r="R6" s="448"/>
      <c r="S6" s="448"/>
      <c r="T6" s="448"/>
      <c r="U6" s="448"/>
      <c r="V6" s="448"/>
      <c r="W6" s="448"/>
      <c r="X6" s="448"/>
      <c r="Y6" s="448"/>
      <c r="Z6" s="448"/>
      <c r="AA6" s="449"/>
      <c r="AB6" s="450" t="s">
        <v>27</v>
      </c>
      <c r="AC6" s="453" t="s">
        <v>38</v>
      </c>
      <c r="AD6" s="454"/>
      <c r="AE6" s="455"/>
      <c r="AJ6" s="58" t="s">
        <v>69</v>
      </c>
    </row>
    <row r="7" spans="1:37" s="47" customFormat="1" ht="14.25" customHeight="1" x14ac:dyDescent="0.2">
      <c r="A7" s="462" t="s">
        <v>58</v>
      </c>
      <c r="B7" s="463" t="s">
        <v>60</v>
      </c>
      <c r="C7" s="462" t="s">
        <v>40</v>
      </c>
      <c r="D7" s="462" t="s">
        <v>61</v>
      </c>
      <c r="E7" s="462" t="s">
        <v>41</v>
      </c>
      <c r="F7" s="466" t="s">
        <v>42</v>
      </c>
      <c r="G7" s="430" t="s">
        <v>74</v>
      </c>
      <c r="H7" s="430"/>
      <c r="I7" s="430"/>
      <c r="J7" s="430"/>
      <c r="K7" s="430"/>
      <c r="L7" s="431" t="s">
        <v>25</v>
      </c>
      <c r="M7" s="434" t="s">
        <v>24</v>
      </c>
      <c r="N7" s="434"/>
      <c r="O7" s="434"/>
      <c r="P7" s="434"/>
      <c r="Q7" s="434"/>
      <c r="R7" s="434"/>
      <c r="S7" s="434"/>
      <c r="T7" s="434"/>
      <c r="U7" s="434"/>
      <c r="V7" s="434"/>
      <c r="W7" s="434"/>
      <c r="X7" s="434"/>
      <c r="Y7" s="434"/>
      <c r="Z7" s="434"/>
      <c r="AA7" s="434"/>
      <c r="AB7" s="451"/>
      <c r="AC7" s="456"/>
      <c r="AD7" s="457"/>
      <c r="AE7" s="458"/>
    </row>
    <row r="8" spans="1:37" s="47" customFormat="1" ht="20.25" customHeight="1" x14ac:dyDescent="0.2">
      <c r="A8" s="462"/>
      <c r="B8" s="464"/>
      <c r="C8" s="462"/>
      <c r="D8" s="462"/>
      <c r="E8" s="462"/>
      <c r="F8" s="466"/>
      <c r="G8" s="435" t="s">
        <v>43</v>
      </c>
      <c r="H8" s="435"/>
      <c r="I8" s="435"/>
      <c r="J8" s="435"/>
      <c r="K8" s="435"/>
      <c r="L8" s="432"/>
      <c r="M8" s="436" t="s">
        <v>54</v>
      </c>
      <c r="N8" s="436" t="s">
        <v>23</v>
      </c>
      <c r="O8" s="66"/>
      <c r="P8" s="67"/>
      <c r="Q8" s="67"/>
      <c r="R8" s="438" t="s">
        <v>45</v>
      </c>
      <c r="S8" s="48"/>
      <c r="T8" s="48"/>
      <c r="U8" s="440" t="s">
        <v>44</v>
      </c>
      <c r="V8" s="441"/>
      <c r="W8" s="442"/>
      <c r="X8" s="443" t="s">
        <v>59</v>
      </c>
      <c r="Y8" s="445" t="s">
        <v>49</v>
      </c>
      <c r="Z8" s="445"/>
      <c r="AA8" s="445"/>
      <c r="AB8" s="451"/>
      <c r="AC8" s="459"/>
      <c r="AD8" s="460"/>
      <c r="AE8" s="461"/>
    </row>
    <row r="9" spans="1:37" s="47" customFormat="1" ht="47.25" customHeight="1" x14ac:dyDescent="0.2">
      <c r="A9" s="463"/>
      <c r="B9" s="465"/>
      <c r="C9" s="463"/>
      <c r="D9" s="463"/>
      <c r="E9" s="463"/>
      <c r="F9" s="467"/>
      <c r="G9" s="69" t="s">
        <v>8</v>
      </c>
      <c r="H9" s="70" t="s">
        <v>80</v>
      </c>
      <c r="I9" s="69" t="s">
        <v>9</v>
      </c>
      <c r="J9" s="70" t="s">
        <v>81</v>
      </c>
      <c r="K9" s="83" t="s">
        <v>10</v>
      </c>
      <c r="L9" s="433"/>
      <c r="M9" s="437"/>
      <c r="N9" s="437"/>
      <c r="O9" s="68"/>
      <c r="P9" s="68"/>
      <c r="Q9" s="68"/>
      <c r="R9" s="439"/>
      <c r="S9" s="49"/>
      <c r="T9" s="49"/>
      <c r="U9" s="71" t="s">
        <v>8</v>
      </c>
      <c r="V9" s="72" t="s">
        <v>9</v>
      </c>
      <c r="W9" s="71" t="s">
        <v>10</v>
      </c>
      <c r="X9" s="444"/>
      <c r="Y9" s="64" t="s">
        <v>93</v>
      </c>
      <c r="Z9" s="84" t="s">
        <v>47</v>
      </c>
      <c r="AA9" s="84" t="s">
        <v>48</v>
      </c>
      <c r="AB9" s="452"/>
      <c r="AC9" s="65" t="s">
        <v>47</v>
      </c>
      <c r="AD9" s="65" t="s">
        <v>50</v>
      </c>
      <c r="AE9" s="75" t="s">
        <v>51</v>
      </c>
    </row>
    <row r="10" spans="1:37" ht="50.25" customHeight="1" x14ac:dyDescent="0.2">
      <c r="A10" s="502" t="s">
        <v>382</v>
      </c>
      <c r="B10" s="502" t="s">
        <v>383</v>
      </c>
      <c r="C10" s="498" t="s">
        <v>384</v>
      </c>
      <c r="D10" s="498" t="s">
        <v>67</v>
      </c>
      <c r="E10" s="375" t="s">
        <v>385</v>
      </c>
      <c r="F10" s="375" t="s">
        <v>386</v>
      </c>
      <c r="G10" s="413" t="s">
        <v>15</v>
      </c>
      <c r="H10" s="415" t="str">
        <f>IF(G10="(1) RARA VEZ","1", IF(G10="(2) IMPROBABLE","2",IF(G10="(3) POSIBLE","3",IF(G10="(4) PROBABLE","4",IF(G10="(5) CASI SEGURO","5","")))))</f>
        <v>3</v>
      </c>
      <c r="I10" s="418" t="s">
        <v>66</v>
      </c>
      <c r="J10" s="420" t="str">
        <f>IF(I10="(1) INSIGNIFICANTE","1",IF(I10="(2) MENOR","2",IF(I10="(3) MODERADO","3",IF(I10="(4) MAYOR","4",IF(I10="(5) CATASTRÓFICO","5","")))))</f>
        <v>3</v>
      </c>
      <c r="K10" s="347">
        <f>+H10*J10</f>
        <v>9</v>
      </c>
      <c r="L10" s="824" t="s">
        <v>387</v>
      </c>
      <c r="M10" s="50" t="s">
        <v>6</v>
      </c>
      <c r="N10" s="41" t="s">
        <v>11</v>
      </c>
      <c r="O10" s="76">
        <f>IF(N10="SÍ",15,"0")</f>
        <v>15</v>
      </c>
      <c r="P10" s="402">
        <f>SUM(O10:O16)</f>
        <v>85</v>
      </c>
      <c r="Q10" s="404">
        <f>IF(AND(P10&gt;=0,P10&lt;=50),0,IF(AND(P10&gt;50,P10&lt;=75),1,IF(AND(P10&gt;75,P10&lt;=100),2,"REVISAR")))</f>
        <v>2</v>
      </c>
      <c r="R10" s="406" t="s">
        <v>8</v>
      </c>
      <c r="S10" s="404">
        <f>IF(R10="PROBABILIDAD",H10-Q10,J10-Q10)</f>
        <v>1</v>
      </c>
      <c r="T10" s="408">
        <f>IF($S10&lt;=0,1,$S10)</f>
        <v>1</v>
      </c>
      <c r="U10" s="410" t="str">
        <f>IF(AND($R10="PROBABILIDAD",$T10=1),$AK$2,IF(AND(R10="PROBABILIDAD",$T10=2),$AK$3,IF(AND($R10="PROBABILIDAD",$T10=3),$AK$4,IF(AND($R10="PROBABILIDAD",$T10=4),#REF!,IF(AND($R10="PROBABILIDAD",$T10=5),#REF!,$G10)))))</f>
        <v>(1) RARA VEZ</v>
      </c>
      <c r="V10" s="394" t="str">
        <f>IF(AND($R10="IMPACTO",$T10=1),$AJ$2,IF(AND(R10="IMPACTO",$T10=2),$AJ$3,IF(AND($R10="IMPACTO",$T10=3),$AJ$4,IF(AND($R10="IMPACTO",$T10=4),$AJ$5,IF(AND($R10="IMPACTO",$T10=5),$AJ$6,I10)))))</f>
        <v>(3) MODERADO</v>
      </c>
      <c r="W10" s="347">
        <f>IF(R10="PROBABILIDAD",T10*J10,T10*H10)</f>
        <v>3</v>
      </c>
      <c r="X10" s="400" t="s">
        <v>388</v>
      </c>
      <c r="Y10" s="499">
        <v>2019</v>
      </c>
      <c r="Z10" s="400" t="s">
        <v>389</v>
      </c>
      <c r="AA10" s="499" t="s">
        <v>390</v>
      </c>
      <c r="AB10" s="822">
        <v>43707</v>
      </c>
      <c r="AC10" s="827" t="s">
        <v>391</v>
      </c>
      <c r="AD10" s="829" t="s">
        <v>392</v>
      </c>
      <c r="AE10" s="831" t="s">
        <v>393</v>
      </c>
    </row>
    <row r="11" spans="1:37" ht="48" customHeight="1" x14ac:dyDescent="0.2">
      <c r="A11" s="503"/>
      <c r="B11" s="503"/>
      <c r="C11" s="505"/>
      <c r="D11" s="505"/>
      <c r="E11" s="375"/>
      <c r="F11" s="351"/>
      <c r="G11" s="413"/>
      <c r="H11" s="416"/>
      <c r="I11" s="418"/>
      <c r="J11" s="420"/>
      <c r="K11" s="347"/>
      <c r="L11" s="501"/>
      <c r="M11" s="51" t="s">
        <v>7</v>
      </c>
      <c r="N11" s="41" t="s">
        <v>11</v>
      </c>
      <c r="O11" s="42">
        <f>IF(N11="SÍ",5,"0")</f>
        <v>5</v>
      </c>
      <c r="P11" s="403"/>
      <c r="Q11" s="405"/>
      <c r="R11" s="407"/>
      <c r="S11" s="405"/>
      <c r="T11" s="409"/>
      <c r="U11" s="411"/>
      <c r="V11" s="395"/>
      <c r="W11" s="347"/>
      <c r="X11" s="401"/>
      <c r="Y11" s="385"/>
      <c r="Z11" s="401"/>
      <c r="AA11" s="385"/>
      <c r="AB11" s="823"/>
      <c r="AC11" s="828"/>
      <c r="AD11" s="830"/>
      <c r="AE11" s="817"/>
    </row>
    <row r="12" spans="1:37" ht="33" customHeight="1" x14ac:dyDescent="0.2">
      <c r="A12" s="503"/>
      <c r="B12" s="503"/>
      <c r="C12" s="505"/>
      <c r="D12" s="505"/>
      <c r="E12" s="375"/>
      <c r="F12" s="351"/>
      <c r="G12" s="413"/>
      <c r="H12" s="416"/>
      <c r="I12" s="418"/>
      <c r="J12" s="420"/>
      <c r="K12" s="392"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501"/>
      <c r="M12" s="52" t="s">
        <v>3</v>
      </c>
      <c r="N12" s="41" t="s">
        <v>12</v>
      </c>
      <c r="O12" s="42" t="str">
        <f>IF(N12="SÍ",15,"0")</f>
        <v>0</v>
      </c>
      <c r="P12" s="403"/>
      <c r="Q12" s="405"/>
      <c r="R12" s="407"/>
      <c r="S12" s="405"/>
      <c r="T12" s="409"/>
      <c r="U12" s="411"/>
      <c r="V12" s="395"/>
      <c r="W12" s="392"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MODERADA</v>
      </c>
      <c r="X12" s="401"/>
      <c r="Y12" s="385"/>
      <c r="Z12" s="401"/>
      <c r="AA12" s="385"/>
      <c r="AB12" s="823"/>
      <c r="AC12" s="828"/>
      <c r="AD12" s="830"/>
      <c r="AE12" s="817"/>
    </row>
    <row r="13" spans="1:37" ht="26.25" customHeight="1" x14ac:dyDescent="0.2">
      <c r="A13" s="503"/>
      <c r="B13" s="503"/>
      <c r="C13" s="505"/>
      <c r="D13" s="505"/>
      <c r="E13" s="375"/>
      <c r="F13" s="351"/>
      <c r="G13" s="413"/>
      <c r="H13" s="416"/>
      <c r="I13" s="418"/>
      <c r="J13" s="420"/>
      <c r="K13" s="392"/>
      <c r="L13" s="501"/>
      <c r="M13" s="52" t="s">
        <v>4</v>
      </c>
      <c r="N13" s="41" t="s">
        <v>11</v>
      </c>
      <c r="O13" s="42">
        <f>IF(N13="SÍ",10,"0")</f>
        <v>10</v>
      </c>
      <c r="P13" s="403"/>
      <c r="Q13" s="405"/>
      <c r="R13" s="407"/>
      <c r="S13" s="405"/>
      <c r="T13" s="409"/>
      <c r="U13" s="411"/>
      <c r="V13" s="395"/>
      <c r="W13" s="392"/>
      <c r="X13" s="401"/>
      <c r="Y13" s="385"/>
      <c r="Z13" s="401"/>
      <c r="AA13" s="385"/>
      <c r="AB13" s="823"/>
      <c r="AC13" s="828"/>
      <c r="AD13" s="830"/>
      <c r="AE13" s="817"/>
    </row>
    <row r="14" spans="1:37" ht="45" customHeight="1" x14ac:dyDescent="0.2">
      <c r="A14" s="503"/>
      <c r="B14" s="503"/>
      <c r="C14" s="505"/>
      <c r="D14" s="505"/>
      <c r="E14" s="375"/>
      <c r="F14" s="351"/>
      <c r="G14" s="413"/>
      <c r="H14" s="416"/>
      <c r="I14" s="418"/>
      <c r="J14" s="420"/>
      <c r="K14" s="392"/>
      <c r="L14" s="501"/>
      <c r="M14" s="51" t="s">
        <v>36</v>
      </c>
      <c r="N14" s="41" t="s">
        <v>11</v>
      </c>
      <c r="O14" s="42">
        <f>IF(N14="SÍ",15,"0")</f>
        <v>15</v>
      </c>
      <c r="P14" s="403"/>
      <c r="Q14" s="405"/>
      <c r="R14" s="407"/>
      <c r="S14" s="405"/>
      <c r="T14" s="409"/>
      <c r="U14" s="411"/>
      <c r="V14" s="395"/>
      <c r="W14" s="392"/>
      <c r="X14" s="401"/>
      <c r="Y14" s="385"/>
      <c r="Z14" s="401"/>
      <c r="AA14" s="385"/>
      <c r="AB14" s="823"/>
      <c r="AC14" s="828"/>
      <c r="AD14" s="830"/>
      <c r="AE14" s="817"/>
    </row>
    <row r="15" spans="1:37" ht="51" customHeight="1" x14ac:dyDescent="0.2">
      <c r="A15" s="503"/>
      <c r="B15" s="503"/>
      <c r="C15" s="505"/>
      <c r="D15" s="505"/>
      <c r="E15" s="375"/>
      <c r="F15" s="351"/>
      <c r="G15" s="413"/>
      <c r="H15" s="416"/>
      <c r="I15" s="418"/>
      <c r="J15" s="420"/>
      <c r="K15" s="392"/>
      <c r="L15" s="501"/>
      <c r="M15" s="51" t="s">
        <v>5</v>
      </c>
      <c r="N15" s="41" t="s">
        <v>11</v>
      </c>
      <c r="O15" s="42">
        <f>IF(N15="SÍ",10,"0")</f>
        <v>10</v>
      </c>
      <c r="P15" s="403"/>
      <c r="Q15" s="405"/>
      <c r="R15" s="407"/>
      <c r="S15" s="405"/>
      <c r="T15" s="409"/>
      <c r="U15" s="411"/>
      <c r="V15" s="395"/>
      <c r="W15" s="392"/>
      <c r="X15" s="401"/>
      <c r="Y15" s="385"/>
      <c r="Z15" s="401"/>
      <c r="AA15" s="385"/>
      <c r="AB15" s="823"/>
      <c r="AC15" s="828"/>
      <c r="AD15" s="830"/>
      <c r="AE15" s="817"/>
    </row>
    <row r="16" spans="1:37" ht="39.75" customHeight="1" x14ac:dyDescent="0.2">
      <c r="A16" s="503"/>
      <c r="B16" s="504"/>
      <c r="C16" s="506"/>
      <c r="D16" s="506"/>
      <c r="E16" s="507"/>
      <c r="F16" s="415"/>
      <c r="G16" s="414"/>
      <c r="H16" s="417"/>
      <c r="I16" s="419"/>
      <c r="J16" s="420"/>
      <c r="K16" s="393"/>
      <c r="L16" s="501"/>
      <c r="M16" s="53" t="s">
        <v>35</v>
      </c>
      <c r="N16" s="41" t="s">
        <v>11</v>
      </c>
      <c r="O16" s="42">
        <f>IF(N16="SÍ",30,"0")</f>
        <v>30</v>
      </c>
      <c r="P16" s="403"/>
      <c r="Q16" s="405"/>
      <c r="R16" s="407"/>
      <c r="S16" s="405"/>
      <c r="T16" s="409"/>
      <c r="U16" s="412"/>
      <c r="V16" s="396"/>
      <c r="W16" s="393"/>
      <c r="X16" s="401"/>
      <c r="Y16" s="385"/>
      <c r="Z16" s="401"/>
      <c r="AA16" s="385"/>
      <c r="AB16" s="823"/>
      <c r="AC16" s="828"/>
      <c r="AD16" s="830"/>
      <c r="AE16" s="817"/>
    </row>
    <row r="17" spans="1:31" ht="25.5" x14ac:dyDescent="0.2">
      <c r="A17" s="503"/>
      <c r="B17" s="502" t="s">
        <v>383</v>
      </c>
      <c r="C17" s="375" t="s">
        <v>394</v>
      </c>
      <c r="D17" s="375" t="s">
        <v>192</v>
      </c>
      <c r="E17" s="375" t="s">
        <v>395</v>
      </c>
      <c r="F17" s="375" t="s">
        <v>396</v>
      </c>
      <c r="G17" s="413" t="s">
        <v>15</v>
      </c>
      <c r="H17" s="415" t="str">
        <f>IF(G17="(1) RARA VEZ","1", IF(G17="(2) IMPROBABLE","2",IF(G17="(3) POSIBLE","3",IF(G17="(4) PROBABLE","4",IF(G17="(5) CASI SEGURO","5","")))))</f>
        <v>3</v>
      </c>
      <c r="I17" s="418" t="s">
        <v>64</v>
      </c>
      <c r="J17" s="420" t="str">
        <f>IF(I17="(1) INSIGNIFICANTE","1",IF(I17="(2) MENOR","2",IF(I17="(3) MODERADO","3",IF(I17="(4) MAYOR","4",IF(I17="(5) CATASTRÓFICO","5","")))))</f>
        <v>2</v>
      </c>
      <c r="K17" s="347">
        <f>+H17*J17</f>
        <v>6</v>
      </c>
      <c r="L17" s="824" t="s">
        <v>397</v>
      </c>
      <c r="M17" s="50" t="s">
        <v>6</v>
      </c>
      <c r="N17" s="41" t="s">
        <v>11</v>
      </c>
      <c r="O17" s="76">
        <f>IF(N17="SÍ",15,"0")</f>
        <v>15</v>
      </c>
      <c r="P17" s="402">
        <f>SUM(O17:O23)</f>
        <v>85</v>
      </c>
      <c r="Q17" s="404">
        <f>IF(AND(P17&gt;=0,P17&lt;=50),0,IF(AND(P17&gt;50,P17&lt;=75),1,IF(AND(P17&gt;75,P17&lt;=100),2,"REVISAR")))</f>
        <v>2</v>
      </c>
      <c r="R17" s="406" t="s">
        <v>8</v>
      </c>
      <c r="S17" s="404">
        <f>IF(R17="PROBABILIDAD",H17-Q17,J17-Q17)</f>
        <v>1</v>
      </c>
      <c r="T17" s="408">
        <f>IF($S17&lt;=0,1,$S17)</f>
        <v>1</v>
      </c>
      <c r="U17" s="410" t="str">
        <f>IF(AND($R17="PROBABILIDAD",$T17=1),$AK$2,IF(AND(R17="PROBABILIDAD",$T17=2),$AK$3,IF(AND($R17="PROBABILIDAD",$T17=3),$AK$4,IF(AND($R17="PROBABILIDAD",$T17=4),#REF!,IF(AND($R17="PROBABILIDAD",$T17=5),#REF!,$G17)))))</f>
        <v>(1) RARA VEZ</v>
      </c>
      <c r="V17" s="394" t="str">
        <f>IF(AND($R17="IMPACTO",$T17=1),$AJ$2,IF(AND(R17="IMPACTO",$T17=2),$AJ$3,IF(AND($R17="IMPACTO",$T17=3),$AJ$4,IF(AND($R17="IMPACTO",$T17=4),$AJ$5,IF(AND($R17="IMPACTO",$T17=5),$AJ$6,I17)))))</f>
        <v>(2) MENOR</v>
      </c>
      <c r="W17" s="397">
        <f>IF(R17="PROBABILIDAD",T17*J17,T17*H17)</f>
        <v>2</v>
      </c>
      <c r="X17" s="400" t="s">
        <v>388</v>
      </c>
      <c r="Y17" s="499">
        <v>2019</v>
      </c>
      <c r="Z17" s="400" t="s">
        <v>398</v>
      </c>
      <c r="AA17" s="499" t="s">
        <v>390</v>
      </c>
      <c r="AB17" s="822">
        <v>43707</v>
      </c>
      <c r="AC17" s="827" t="s">
        <v>391</v>
      </c>
      <c r="AD17" s="829" t="s">
        <v>392</v>
      </c>
      <c r="AE17" s="831" t="s">
        <v>393</v>
      </c>
    </row>
    <row r="18" spans="1:31" ht="25.5" x14ac:dyDescent="0.2">
      <c r="A18" s="503"/>
      <c r="B18" s="503"/>
      <c r="C18" s="351"/>
      <c r="D18" s="351"/>
      <c r="E18" s="375"/>
      <c r="F18" s="351"/>
      <c r="G18" s="413"/>
      <c r="H18" s="416"/>
      <c r="I18" s="418"/>
      <c r="J18" s="420"/>
      <c r="K18" s="347"/>
      <c r="L18" s="501"/>
      <c r="M18" s="51" t="s">
        <v>7</v>
      </c>
      <c r="N18" s="41" t="s">
        <v>11</v>
      </c>
      <c r="O18" s="42">
        <f>IF(N18="SÍ",5,"0")</f>
        <v>5</v>
      </c>
      <c r="P18" s="403"/>
      <c r="Q18" s="405"/>
      <c r="R18" s="407"/>
      <c r="S18" s="405"/>
      <c r="T18" s="409"/>
      <c r="U18" s="411"/>
      <c r="V18" s="395"/>
      <c r="W18" s="347"/>
      <c r="X18" s="401"/>
      <c r="Y18" s="385"/>
      <c r="Z18" s="385"/>
      <c r="AA18" s="385"/>
      <c r="AB18" s="823"/>
      <c r="AC18" s="828"/>
      <c r="AD18" s="830"/>
      <c r="AE18" s="817"/>
    </row>
    <row r="19" spans="1:31" x14ac:dyDescent="0.2">
      <c r="A19" s="503"/>
      <c r="B19" s="503"/>
      <c r="C19" s="351"/>
      <c r="D19" s="351"/>
      <c r="E19" s="375"/>
      <c r="F19" s="351"/>
      <c r="G19" s="413"/>
      <c r="H19" s="416"/>
      <c r="I19" s="418"/>
      <c r="J19" s="420"/>
      <c r="K19" s="392"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501"/>
      <c r="M19" s="52" t="s">
        <v>3</v>
      </c>
      <c r="N19" s="41" t="s">
        <v>12</v>
      </c>
      <c r="O19" s="42" t="str">
        <f>IF(N19="SÍ",15,"0")</f>
        <v>0</v>
      </c>
      <c r="P19" s="403"/>
      <c r="Q19" s="405"/>
      <c r="R19" s="407"/>
      <c r="S19" s="405"/>
      <c r="T19" s="409"/>
      <c r="U19" s="411"/>
      <c r="V19" s="395"/>
      <c r="W19" s="392"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BAJA</v>
      </c>
      <c r="X19" s="401"/>
      <c r="Y19" s="385"/>
      <c r="Z19" s="385"/>
      <c r="AA19" s="385"/>
      <c r="AB19" s="823"/>
      <c r="AC19" s="828"/>
      <c r="AD19" s="830"/>
      <c r="AE19" s="817"/>
    </row>
    <row r="20" spans="1:31" x14ac:dyDescent="0.2">
      <c r="A20" s="503"/>
      <c r="B20" s="503"/>
      <c r="C20" s="351"/>
      <c r="D20" s="351"/>
      <c r="E20" s="375"/>
      <c r="F20" s="351"/>
      <c r="G20" s="413"/>
      <c r="H20" s="416"/>
      <c r="I20" s="418"/>
      <c r="J20" s="420"/>
      <c r="K20" s="392"/>
      <c r="L20" s="501"/>
      <c r="M20" s="52" t="s">
        <v>4</v>
      </c>
      <c r="N20" s="41" t="s">
        <v>11</v>
      </c>
      <c r="O20" s="42">
        <f>IF(N20="SÍ",10,"0")</f>
        <v>10</v>
      </c>
      <c r="P20" s="403"/>
      <c r="Q20" s="405"/>
      <c r="R20" s="407"/>
      <c r="S20" s="405"/>
      <c r="T20" s="409"/>
      <c r="U20" s="411"/>
      <c r="V20" s="395"/>
      <c r="W20" s="392"/>
      <c r="X20" s="401"/>
      <c r="Y20" s="385"/>
      <c r="Z20" s="385"/>
      <c r="AA20" s="385"/>
      <c r="AB20" s="823"/>
      <c r="AC20" s="828"/>
      <c r="AD20" s="830"/>
      <c r="AE20" s="817"/>
    </row>
    <row r="21" spans="1:31" ht="25.5" x14ac:dyDescent="0.2">
      <c r="A21" s="503"/>
      <c r="B21" s="503"/>
      <c r="C21" s="351"/>
      <c r="D21" s="351"/>
      <c r="E21" s="375"/>
      <c r="F21" s="351"/>
      <c r="G21" s="413"/>
      <c r="H21" s="416"/>
      <c r="I21" s="418"/>
      <c r="J21" s="420"/>
      <c r="K21" s="392"/>
      <c r="L21" s="501"/>
      <c r="M21" s="51" t="s">
        <v>36</v>
      </c>
      <c r="N21" s="41" t="s">
        <v>11</v>
      </c>
      <c r="O21" s="42">
        <f>IF(N21="SÍ",15,"0")</f>
        <v>15</v>
      </c>
      <c r="P21" s="403"/>
      <c r="Q21" s="405"/>
      <c r="R21" s="407"/>
      <c r="S21" s="405"/>
      <c r="T21" s="409"/>
      <c r="U21" s="411"/>
      <c r="V21" s="395"/>
      <c r="W21" s="392"/>
      <c r="X21" s="401"/>
      <c r="Y21" s="385"/>
      <c r="Z21" s="385"/>
      <c r="AA21" s="385"/>
      <c r="AB21" s="823"/>
      <c r="AC21" s="828"/>
      <c r="AD21" s="830"/>
      <c r="AE21" s="817"/>
    </row>
    <row r="22" spans="1:31" ht="25.5" x14ac:dyDescent="0.2">
      <c r="A22" s="503"/>
      <c r="B22" s="503"/>
      <c r="C22" s="351"/>
      <c r="D22" s="351"/>
      <c r="E22" s="375"/>
      <c r="F22" s="351"/>
      <c r="G22" s="413"/>
      <c r="H22" s="416"/>
      <c r="I22" s="418"/>
      <c r="J22" s="420"/>
      <c r="K22" s="392"/>
      <c r="L22" s="501"/>
      <c r="M22" s="51" t="s">
        <v>5</v>
      </c>
      <c r="N22" s="41" t="s">
        <v>11</v>
      </c>
      <c r="O22" s="42">
        <f>IF(N22="SÍ",10,"0")</f>
        <v>10</v>
      </c>
      <c r="P22" s="403"/>
      <c r="Q22" s="405"/>
      <c r="R22" s="407"/>
      <c r="S22" s="405"/>
      <c r="T22" s="409"/>
      <c r="U22" s="411"/>
      <c r="V22" s="395"/>
      <c r="W22" s="392"/>
      <c r="X22" s="401"/>
      <c r="Y22" s="385"/>
      <c r="Z22" s="385"/>
      <c r="AA22" s="385"/>
      <c r="AB22" s="823"/>
      <c r="AC22" s="828"/>
      <c r="AD22" s="830"/>
      <c r="AE22" s="817"/>
    </row>
    <row r="23" spans="1:31" ht="25.5" x14ac:dyDescent="0.2">
      <c r="A23" s="503"/>
      <c r="B23" s="504"/>
      <c r="C23" s="415"/>
      <c r="D23" s="415"/>
      <c r="E23" s="507"/>
      <c r="F23" s="415"/>
      <c r="G23" s="414"/>
      <c r="H23" s="417"/>
      <c r="I23" s="419"/>
      <c r="J23" s="420"/>
      <c r="K23" s="393"/>
      <c r="L23" s="501"/>
      <c r="M23" s="53" t="s">
        <v>35</v>
      </c>
      <c r="N23" s="41" t="s">
        <v>11</v>
      </c>
      <c r="O23" s="42">
        <f>IF(N23="SÍ",30,"0")</f>
        <v>30</v>
      </c>
      <c r="P23" s="403"/>
      <c r="Q23" s="405"/>
      <c r="R23" s="407"/>
      <c r="S23" s="405"/>
      <c r="T23" s="409"/>
      <c r="U23" s="412"/>
      <c r="V23" s="396"/>
      <c r="W23" s="392"/>
      <c r="X23" s="401"/>
      <c r="Y23" s="385"/>
      <c r="Z23" s="385"/>
      <c r="AA23" s="385"/>
      <c r="AB23" s="823"/>
      <c r="AC23" s="828"/>
      <c r="AD23" s="830"/>
      <c r="AE23" s="817"/>
    </row>
    <row r="24" spans="1:31" ht="25.5" x14ac:dyDescent="0.2">
      <c r="A24" s="503"/>
      <c r="B24" s="502" t="s">
        <v>383</v>
      </c>
      <c r="C24" s="375" t="s">
        <v>399</v>
      </c>
      <c r="D24" s="375" t="s">
        <v>192</v>
      </c>
      <c r="E24" s="375" t="s">
        <v>400</v>
      </c>
      <c r="F24" s="375" t="s">
        <v>401</v>
      </c>
      <c r="G24" s="413" t="s">
        <v>15</v>
      </c>
      <c r="H24" s="415" t="str">
        <f>IF(G24="(1) RARA VEZ","1", IF(G24="(2) IMPROBABLE","2",IF(G24="(3) POSIBLE","3",IF(G24="(4) PROBABLE","4",IF(G24="(5) CASI SEGURO","5","")))))</f>
        <v>3</v>
      </c>
      <c r="I24" s="418" t="s">
        <v>66</v>
      </c>
      <c r="J24" s="420" t="str">
        <f>IF(I24="(1) INSIGNIFICANTE","1",IF(I24="(2) MENOR","2",IF(I24="(3) MODERADO","3",IF(I24="(4) MAYOR","4",IF(I24="(5) CATASTRÓFICO","5","")))))</f>
        <v>3</v>
      </c>
      <c r="K24" s="347">
        <f>+H24*J24</f>
        <v>9</v>
      </c>
      <c r="L24" s="824" t="s">
        <v>402</v>
      </c>
      <c r="M24" s="50" t="s">
        <v>6</v>
      </c>
      <c r="N24" s="41" t="s">
        <v>11</v>
      </c>
      <c r="O24" s="76">
        <f>IF(N24="SÍ",15,"0")</f>
        <v>15</v>
      </c>
      <c r="P24" s="402">
        <f>SUM(O24:O30)</f>
        <v>85</v>
      </c>
      <c r="Q24" s="404">
        <f>IF(AND(P24&gt;=0,P24&lt;=50),0,IF(AND(P24&gt;50,P24&lt;=75),1,IF(AND(P24&gt;75,P24&lt;=100),2,"REVISAR")))</f>
        <v>2</v>
      </c>
      <c r="R24" s="406" t="s">
        <v>8</v>
      </c>
      <c r="S24" s="404">
        <f>IF(R24="PROBABILIDAD",H24-Q24,J24-Q24)</f>
        <v>1</v>
      </c>
      <c r="T24" s="408">
        <f>IF($S24&lt;=0,1,$S24)</f>
        <v>1</v>
      </c>
      <c r="U24" s="410" t="str">
        <f>IF(AND($R24="PROBABILIDAD",$T24=1),$AK$2,IF(AND(R24="PROBABILIDAD",$T24=2),$AK$3,IF(AND($R24="PROBABILIDAD",$T24=3),$AK$4,IF(AND($R24="PROBABILIDAD",$T24=4),#REF!,IF(AND($R24="PROBABILIDAD",$T24=5),#REF!,$G24)))))</f>
        <v>(1) RARA VEZ</v>
      </c>
      <c r="V24" s="394" t="str">
        <f>IF(AND($R24="IMPACTO",$T24=1),$AJ$2,IF(AND(R24="IMPACTO",$T24=2),$AJ$3,IF(AND($R24="IMPACTO",$T24=3),$AJ$4,IF(AND($R24="IMPACTO",$T24=4),$AJ$5,IF(AND($R24="IMPACTO",$T24=5),$AJ$6,I24)))))</f>
        <v>(3) MODERADO</v>
      </c>
      <c r="W24" s="397">
        <f>IF(R24="PROBABILIDAD",T24*J24,T24*H24)</f>
        <v>3</v>
      </c>
      <c r="X24" s="400" t="s">
        <v>403</v>
      </c>
      <c r="Y24" s="499">
        <v>2019</v>
      </c>
      <c r="Z24" s="400" t="s">
        <v>404</v>
      </c>
      <c r="AA24" s="499" t="s">
        <v>390</v>
      </c>
      <c r="AB24" s="822">
        <v>43707</v>
      </c>
      <c r="AC24" s="827" t="s">
        <v>391</v>
      </c>
      <c r="AD24" s="829" t="s">
        <v>392</v>
      </c>
      <c r="AE24" s="831" t="s">
        <v>393</v>
      </c>
    </row>
    <row r="25" spans="1:31" ht="25.5" x14ac:dyDescent="0.2">
      <c r="A25" s="503"/>
      <c r="B25" s="503"/>
      <c r="C25" s="351"/>
      <c r="D25" s="351"/>
      <c r="E25" s="375"/>
      <c r="F25" s="351"/>
      <c r="G25" s="413"/>
      <c r="H25" s="416"/>
      <c r="I25" s="418"/>
      <c r="J25" s="420"/>
      <c r="K25" s="347"/>
      <c r="L25" s="501"/>
      <c r="M25" s="51" t="s">
        <v>7</v>
      </c>
      <c r="N25" s="41" t="s">
        <v>11</v>
      </c>
      <c r="O25" s="42">
        <f>IF(N25="SÍ",5,"0")</f>
        <v>5</v>
      </c>
      <c r="P25" s="403"/>
      <c r="Q25" s="405"/>
      <c r="R25" s="407"/>
      <c r="S25" s="405"/>
      <c r="T25" s="409"/>
      <c r="U25" s="411"/>
      <c r="V25" s="395"/>
      <c r="W25" s="347"/>
      <c r="X25" s="401"/>
      <c r="Y25" s="385"/>
      <c r="Z25" s="385"/>
      <c r="AA25" s="385"/>
      <c r="AB25" s="823"/>
      <c r="AC25" s="828"/>
      <c r="AD25" s="830"/>
      <c r="AE25" s="817"/>
    </row>
    <row r="26" spans="1:31" x14ac:dyDescent="0.2">
      <c r="A26" s="503"/>
      <c r="B26" s="503"/>
      <c r="C26" s="351"/>
      <c r="D26" s="351"/>
      <c r="E26" s="375"/>
      <c r="F26" s="351"/>
      <c r="G26" s="413"/>
      <c r="H26" s="416"/>
      <c r="I26" s="418"/>
      <c r="J26" s="420"/>
      <c r="K26" s="392"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ALTA</v>
      </c>
      <c r="L26" s="501"/>
      <c r="M26" s="52" t="s">
        <v>3</v>
      </c>
      <c r="N26" s="41" t="s">
        <v>12</v>
      </c>
      <c r="O26" s="42" t="str">
        <f>IF(N26="SÍ",15,"0")</f>
        <v>0</v>
      </c>
      <c r="P26" s="403"/>
      <c r="Q26" s="405"/>
      <c r="R26" s="407"/>
      <c r="S26" s="405"/>
      <c r="T26" s="409"/>
      <c r="U26" s="411"/>
      <c r="V26" s="395"/>
      <c r="W26" s="392"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MODERADA</v>
      </c>
      <c r="X26" s="401"/>
      <c r="Y26" s="385"/>
      <c r="Z26" s="385"/>
      <c r="AA26" s="385"/>
      <c r="AB26" s="823"/>
      <c r="AC26" s="828"/>
      <c r="AD26" s="830"/>
      <c r="AE26" s="817"/>
    </row>
    <row r="27" spans="1:31" x14ac:dyDescent="0.2">
      <c r="A27" s="503"/>
      <c r="B27" s="503"/>
      <c r="C27" s="351"/>
      <c r="D27" s="351"/>
      <c r="E27" s="375"/>
      <c r="F27" s="351"/>
      <c r="G27" s="413"/>
      <c r="H27" s="416"/>
      <c r="I27" s="418"/>
      <c r="J27" s="420"/>
      <c r="K27" s="392"/>
      <c r="L27" s="501"/>
      <c r="M27" s="52" t="s">
        <v>4</v>
      </c>
      <c r="N27" s="41" t="s">
        <v>11</v>
      </c>
      <c r="O27" s="42">
        <f>IF(N27="SÍ",10,"0")</f>
        <v>10</v>
      </c>
      <c r="P27" s="403"/>
      <c r="Q27" s="405"/>
      <c r="R27" s="407"/>
      <c r="S27" s="405"/>
      <c r="T27" s="409"/>
      <c r="U27" s="411"/>
      <c r="V27" s="395"/>
      <c r="W27" s="392"/>
      <c r="X27" s="401"/>
      <c r="Y27" s="385"/>
      <c r="Z27" s="385"/>
      <c r="AA27" s="385"/>
      <c r="AB27" s="823"/>
      <c r="AC27" s="828"/>
      <c r="AD27" s="830"/>
      <c r="AE27" s="817"/>
    </row>
    <row r="28" spans="1:31" ht="25.5" x14ac:dyDescent="0.2">
      <c r="A28" s="503"/>
      <c r="B28" s="503"/>
      <c r="C28" s="351"/>
      <c r="D28" s="351"/>
      <c r="E28" s="375"/>
      <c r="F28" s="351"/>
      <c r="G28" s="413"/>
      <c r="H28" s="416"/>
      <c r="I28" s="418"/>
      <c r="J28" s="420"/>
      <c r="K28" s="392"/>
      <c r="L28" s="501"/>
      <c r="M28" s="51" t="s">
        <v>36</v>
      </c>
      <c r="N28" s="41" t="s">
        <v>11</v>
      </c>
      <c r="O28" s="42">
        <f>IF(N28="SÍ",15,"0")</f>
        <v>15</v>
      </c>
      <c r="P28" s="403"/>
      <c r="Q28" s="405"/>
      <c r="R28" s="407"/>
      <c r="S28" s="405"/>
      <c r="T28" s="409"/>
      <c r="U28" s="411"/>
      <c r="V28" s="395"/>
      <c r="W28" s="392"/>
      <c r="X28" s="401"/>
      <c r="Y28" s="385"/>
      <c r="Z28" s="385"/>
      <c r="AA28" s="385"/>
      <c r="AB28" s="823"/>
      <c r="AC28" s="828"/>
      <c r="AD28" s="830"/>
      <c r="AE28" s="817"/>
    </row>
    <row r="29" spans="1:31" ht="25.5" x14ac:dyDescent="0.2">
      <c r="A29" s="503"/>
      <c r="B29" s="503"/>
      <c r="C29" s="351"/>
      <c r="D29" s="351"/>
      <c r="E29" s="375"/>
      <c r="F29" s="351"/>
      <c r="G29" s="413"/>
      <c r="H29" s="416"/>
      <c r="I29" s="418"/>
      <c r="J29" s="420"/>
      <c r="K29" s="392"/>
      <c r="L29" s="501"/>
      <c r="M29" s="51" t="s">
        <v>5</v>
      </c>
      <c r="N29" s="41" t="s">
        <v>11</v>
      </c>
      <c r="O29" s="42">
        <f>IF(N29="SÍ",10,"0")</f>
        <v>10</v>
      </c>
      <c r="P29" s="403"/>
      <c r="Q29" s="405"/>
      <c r="R29" s="407"/>
      <c r="S29" s="405"/>
      <c r="T29" s="409"/>
      <c r="U29" s="411"/>
      <c r="V29" s="395"/>
      <c r="W29" s="392"/>
      <c r="X29" s="401"/>
      <c r="Y29" s="385"/>
      <c r="Z29" s="385"/>
      <c r="AA29" s="385"/>
      <c r="AB29" s="823"/>
      <c r="AC29" s="828"/>
      <c r="AD29" s="830"/>
      <c r="AE29" s="817"/>
    </row>
    <row r="30" spans="1:31" ht="25.5" x14ac:dyDescent="0.2">
      <c r="A30" s="503"/>
      <c r="B30" s="504"/>
      <c r="C30" s="415"/>
      <c r="D30" s="415"/>
      <c r="E30" s="507"/>
      <c r="F30" s="415"/>
      <c r="G30" s="414"/>
      <c r="H30" s="417"/>
      <c r="I30" s="419"/>
      <c r="J30" s="420"/>
      <c r="K30" s="393"/>
      <c r="L30" s="501"/>
      <c r="M30" s="53" t="s">
        <v>35</v>
      </c>
      <c r="N30" s="41" t="s">
        <v>11</v>
      </c>
      <c r="O30" s="42">
        <f>IF(N30="SÍ",30,"0")</f>
        <v>30</v>
      </c>
      <c r="P30" s="403"/>
      <c r="Q30" s="405"/>
      <c r="R30" s="407"/>
      <c r="S30" s="405"/>
      <c r="T30" s="409"/>
      <c r="U30" s="412"/>
      <c r="V30" s="396"/>
      <c r="W30" s="392"/>
      <c r="X30" s="401"/>
      <c r="Y30" s="385"/>
      <c r="Z30" s="385"/>
      <c r="AA30" s="385"/>
      <c r="AB30" s="823"/>
      <c r="AC30" s="828"/>
      <c r="AD30" s="830"/>
      <c r="AE30" s="817"/>
    </row>
    <row r="31" spans="1:31" ht="25.5" x14ac:dyDescent="0.2">
      <c r="A31" s="503"/>
      <c r="B31" s="502" t="s">
        <v>405</v>
      </c>
      <c r="C31" s="507" t="s">
        <v>406</v>
      </c>
      <c r="D31" s="507" t="s">
        <v>63</v>
      </c>
      <c r="E31" s="507" t="s">
        <v>407</v>
      </c>
      <c r="F31" s="507" t="s">
        <v>408</v>
      </c>
      <c r="G31" s="413" t="s">
        <v>14</v>
      </c>
      <c r="H31" s="415" t="str">
        <f>IF(G31="(1) RARA VEZ","1", IF(G31="(2) IMPROBABLE","2",IF(G31="(3) POSIBLE","3",IF(G31="(4) PROBABLE","4",IF(G31="(5) CASI SEGURO","5","")))))</f>
        <v>2</v>
      </c>
      <c r="I31" s="418" t="s">
        <v>66</v>
      </c>
      <c r="J31" s="420" t="str">
        <f>IF(I31="(1) INSIGNIFICANTE","1",IF(I31="(2) MENOR","2",IF(I31="(3) MODERADO","3",IF(I31="(4) MAYOR","4",IF(I31="(5) CATASTRÓFICO","5","")))))</f>
        <v>3</v>
      </c>
      <c r="K31" s="347">
        <f>+H31*J31</f>
        <v>6</v>
      </c>
      <c r="L31" s="824" t="s">
        <v>409</v>
      </c>
      <c r="M31" s="50" t="s">
        <v>6</v>
      </c>
      <c r="N31" s="41" t="s">
        <v>11</v>
      </c>
      <c r="O31" s="76">
        <f>IF(N31="SÍ",15,"0")</f>
        <v>15</v>
      </c>
      <c r="P31" s="402">
        <f>SUM(O31:O37)</f>
        <v>85</v>
      </c>
      <c r="Q31" s="404">
        <f>IF(AND(P31&gt;=0,P31&lt;=50),0,IF(AND(P31&gt;50,P31&lt;=75),1,IF(AND(P31&gt;75,P31&lt;=100),2,"REVISAR")))</f>
        <v>2</v>
      </c>
      <c r="R31" s="406" t="s">
        <v>8</v>
      </c>
      <c r="S31" s="404">
        <f>IF(R31="PROBABILIDAD",H31-Q31,J31-Q31)</f>
        <v>0</v>
      </c>
      <c r="T31" s="408">
        <f>IF($S31&lt;=0,1,$S31)</f>
        <v>1</v>
      </c>
      <c r="U31" s="410" t="str">
        <f>IF(AND($R31="PROBABILIDAD",$T31=1),$AK$2,IF(AND(R31="PROBABILIDAD",$T31=2),$AK$3,IF(AND($R31="PROBABILIDAD",$T31=3),$AK$4,IF(AND($R31="PROBABILIDAD",$T31=4),#REF!,IF(AND($R31="PROBABILIDAD",$T31=5),#REF!,$G31)))))</f>
        <v>(1) RARA VEZ</v>
      </c>
      <c r="V31" s="394" t="str">
        <f>IF(AND($R31="IMPACTO",$T31=1),$AJ$2,IF(AND(R31="IMPACTO",$T31=2),$AJ$3,IF(AND($R31="IMPACTO",$T31=3),$AJ$4,IF(AND($R31="IMPACTO",$T31=4),$AJ$5,IF(AND($R31="IMPACTO",$T31=5),$AJ$6,I31)))))</f>
        <v>(3) MODERADO</v>
      </c>
      <c r="W31" s="397">
        <f xml:space="preserve"> IF(R31="PROBABILIDAD",T31*J31,T31*H31)</f>
        <v>3</v>
      </c>
      <c r="X31" s="825" t="s">
        <v>410</v>
      </c>
      <c r="Y31" s="499">
        <v>2019</v>
      </c>
      <c r="Z31" s="400" t="s">
        <v>411</v>
      </c>
      <c r="AA31" s="400" t="s">
        <v>412</v>
      </c>
      <c r="AB31" s="822">
        <v>43707</v>
      </c>
      <c r="AC31" s="815" t="s">
        <v>413</v>
      </c>
      <c r="AD31" s="260" t="s">
        <v>414</v>
      </c>
      <c r="AE31" s="819" t="s">
        <v>415</v>
      </c>
    </row>
    <row r="32" spans="1:31" ht="25.5" x14ac:dyDescent="0.2">
      <c r="A32" s="503"/>
      <c r="B32" s="503"/>
      <c r="C32" s="660"/>
      <c r="D32" s="660"/>
      <c r="E32" s="660"/>
      <c r="F32" s="660"/>
      <c r="G32" s="413"/>
      <c r="H32" s="416"/>
      <c r="I32" s="418"/>
      <c r="J32" s="420"/>
      <c r="K32" s="347"/>
      <c r="L32" s="501"/>
      <c r="M32" s="51" t="s">
        <v>7</v>
      </c>
      <c r="N32" s="41" t="s">
        <v>11</v>
      </c>
      <c r="O32" s="42">
        <f>IF(N32="SÍ",5,"0")</f>
        <v>5</v>
      </c>
      <c r="P32" s="403"/>
      <c r="Q32" s="405"/>
      <c r="R32" s="407"/>
      <c r="S32" s="405"/>
      <c r="T32" s="409"/>
      <c r="U32" s="411"/>
      <c r="V32" s="395"/>
      <c r="W32" s="347"/>
      <c r="X32" s="826"/>
      <c r="Y32" s="385"/>
      <c r="Z32" s="401"/>
      <c r="AA32" s="401"/>
      <c r="AB32" s="823"/>
      <c r="AC32" s="816"/>
      <c r="AD32" s="817"/>
      <c r="AE32" s="820"/>
    </row>
    <row r="33" spans="1:31" x14ac:dyDescent="0.2">
      <c r="A33" s="503"/>
      <c r="B33" s="503"/>
      <c r="C33" s="660"/>
      <c r="D33" s="660"/>
      <c r="E33" s="660"/>
      <c r="F33" s="660"/>
      <c r="G33" s="413"/>
      <c r="H33" s="416"/>
      <c r="I33" s="418"/>
      <c r="J33" s="420"/>
      <c r="K33" s="392"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MODERADA</v>
      </c>
      <c r="L33" s="501"/>
      <c r="M33" s="52" t="s">
        <v>3</v>
      </c>
      <c r="N33" s="41" t="s">
        <v>12</v>
      </c>
      <c r="O33" s="42" t="str">
        <f>IF(N33="SÍ",15,"0")</f>
        <v>0</v>
      </c>
      <c r="P33" s="403"/>
      <c r="Q33" s="405"/>
      <c r="R33" s="407"/>
      <c r="S33" s="405"/>
      <c r="T33" s="409"/>
      <c r="U33" s="411"/>
      <c r="V33" s="395"/>
      <c r="W33" s="392"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MODERADA</v>
      </c>
      <c r="X33" s="826"/>
      <c r="Y33" s="385"/>
      <c r="Z33" s="401"/>
      <c r="AA33" s="401"/>
      <c r="AB33" s="823"/>
      <c r="AC33" s="816"/>
      <c r="AD33" s="817"/>
      <c r="AE33" s="820"/>
    </row>
    <row r="34" spans="1:31" x14ac:dyDescent="0.2">
      <c r="A34" s="503"/>
      <c r="B34" s="503"/>
      <c r="C34" s="660"/>
      <c r="D34" s="660"/>
      <c r="E34" s="660"/>
      <c r="F34" s="660"/>
      <c r="G34" s="413"/>
      <c r="H34" s="416"/>
      <c r="I34" s="418"/>
      <c r="J34" s="420"/>
      <c r="K34" s="392"/>
      <c r="L34" s="501"/>
      <c r="M34" s="52" t="s">
        <v>4</v>
      </c>
      <c r="N34" s="41" t="s">
        <v>11</v>
      </c>
      <c r="O34" s="42">
        <f>IF(N34="SÍ",10,"0")</f>
        <v>10</v>
      </c>
      <c r="P34" s="403"/>
      <c r="Q34" s="405"/>
      <c r="R34" s="407"/>
      <c r="S34" s="405"/>
      <c r="T34" s="409"/>
      <c r="U34" s="411"/>
      <c r="V34" s="395"/>
      <c r="W34" s="392"/>
      <c r="X34" s="826"/>
      <c r="Y34" s="385"/>
      <c r="Z34" s="401"/>
      <c r="AA34" s="401"/>
      <c r="AB34" s="823"/>
      <c r="AC34" s="816"/>
      <c r="AD34" s="817"/>
      <c r="AE34" s="820"/>
    </row>
    <row r="35" spans="1:31" ht="25.5" x14ac:dyDescent="0.2">
      <c r="A35" s="503"/>
      <c r="B35" s="503"/>
      <c r="C35" s="660"/>
      <c r="D35" s="660"/>
      <c r="E35" s="660"/>
      <c r="F35" s="660"/>
      <c r="G35" s="413"/>
      <c r="H35" s="416"/>
      <c r="I35" s="418"/>
      <c r="J35" s="420"/>
      <c r="K35" s="392"/>
      <c r="L35" s="501"/>
      <c r="M35" s="51" t="s">
        <v>36</v>
      </c>
      <c r="N35" s="41" t="s">
        <v>11</v>
      </c>
      <c r="O35" s="42">
        <f>IF(N35="SÍ",15,"0")</f>
        <v>15</v>
      </c>
      <c r="P35" s="403"/>
      <c r="Q35" s="405"/>
      <c r="R35" s="407"/>
      <c r="S35" s="405"/>
      <c r="T35" s="409"/>
      <c r="U35" s="411"/>
      <c r="V35" s="395"/>
      <c r="W35" s="392"/>
      <c r="X35" s="826"/>
      <c r="Y35" s="385"/>
      <c r="Z35" s="401"/>
      <c r="AA35" s="401"/>
      <c r="AB35" s="823"/>
      <c r="AC35" s="816"/>
      <c r="AD35" s="817"/>
      <c r="AE35" s="820"/>
    </row>
    <row r="36" spans="1:31" ht="25.5" x14ac:dyDescent="0.2">
      <c r="A36" s="503"/>
      <c r="B36" s="503"/>
      <c r="C36" s="660"/>
      <c r="D36" s="660"/>
      <c r="E36" s="660"/>
      <c r="F36" s="660"/>
      <c r="G36" s="413"/>
      <c r="H36" s="416"/>
      <c r="I36" s="418"/>
      <c r="J36" s="420"/>
      <c r="K36" s="392"/>
      <c r="L36" s="501"/>
      <c r="M36" s="51" t="s">
        <v>5</v>
      </c>
      <c r="N36" s="41" t="s">
        <v>11</v>
      </c>
      <c r="O36" s="42">
        <f>IF(N36="SÍ",10,"0")</f>
        <v>10</v>
      </c>
      <c r="P36" s="403"/>
      <c r="Q36" s="405"/>
      <c r="R36" s="407"/>
      <c r="S36" s="405"/>
      <c r="T36" s="409"/>
      <c r="U36" s="411"/>
      <c r="V36" s="395"/>
      <c r="W36" s="392"/>
      <c r="X36" s="826"/>
      <c r="Y36" s="385"/>
      <c r="Z36" s="401"/>
      <c r="AA36" s="401"/>
      <c r="AB36" s="823"/>
      <c r="AC36" s="816"/>
      <c r="AD36" s="817"/>
      <c r="AE36" s="820"/>
    </row>
    <row r="37" spans="1:31" ht="26.25" thickBot="1" x14ac:dyDescent="0.25">
      <c r="A37" s="503"/>
      <c r="B37" s="504"/>
      <c r="C37" s="661"/>
      <c r="D37" s="661"/>
      <c r="E37" s="661"/>
      <c r="F37" s="661"/>
      <c r="G37" s="414"/>
      <c r="H37" s="417"/>
      <c r="I37" s="419"/>
      <c r="J37" s="420"/>
      <c r="K37" s="393"/>
      <c r="L37" s="501"/>
      <c r="M37" s="53" t="s">
        <v>35</v>
      </c>
      <c r="N37" s="41" t="s">
        <v>11</v>
      </c>
      <c r="O37" s="42">
        <f>IF(N37="SÍ",30,"0")</f>
        <v>30</v>
      </c>
      <c r="P37" s="403"/>
      <c r="Q37" s="405"/>
      <c r="R37" s="407"/>
      <c r="S37" s="405"/>
      <c r="T37" s="409"/>
      <c r="U37" s="412"/>
      <c r="V37" s="396"/>
      <c r="W37" s="392"/>
      <c r="X37" s="826"/>
      <c r="Y37" s="385"/>
      <c r="Z37" s="401"/>
      <c r="AA37" s="401"/>
      <c r="AB37" s="823"/>
      <c r="AC37" s="816"/>
      <c r="AD37" s="818"/>
      <c r="AE37" s="821"/>
    </row>
    <row r="38" spans="1:31" ht="25.5" x14ac:dyDescent="0.2">
      <c r="A38" s="503"/>
      <c r="B38" s="502" t="s">
        <v>405</v>
      </c>
      <c r="C38" s="375" t="s">
        <v>416</v>
      </c>
      <c r="D38" s="375" t="s">
        <v>67</v>
      </c>
      <c r="E38" s="375" t="s">
        <v>417</v>
      </c>
      <c r="F38" s="375" t="s">
        <v>418</v>
      </c>
      <c r="G38" s="413" t="s">
        <v>17</v>
      </c>
      <c r="H38" s="415" t="str">
        <f>IF(G38="(1) RARA VEZ","1", IF(G38="(2) IMPROBABLE","2",IF(G38="(3) POSIBLE","3",IF(G38="(4) PROBABLE","4",IF(G38="(5) CASI SEGURO","5","")))))</f>
        <v>5</v>
      </c>
      <c r="I38" s="418" t="s">
        <v>69</v>
      </c>
      <c r="J38" s="420" t="str">
        <f>IF(I38="(1) INSIGNIFICANTE","1",IF(I38="(2) MENOR","2",IF(I38="(3) MODERADO","3",IF(I38="(4) MAYOR","4",IF(I38="(5) CATASTRÓFICO","5","")))))</f>
        <v>5</v>
      </c>
      <c r="K38" s="347">
        <f>+H38*J38</f>
        <v>25</v>
      </c>
      <c r="L38" s="824" t="s">
        <v>419</v>
      </c>
      <c r="M38" s="50" t="s">
        <v>6</v>
      </c>
      <c r="N38" s="41" t="s">
        <v>11</v>
      </c>
      <c r="O38" s="76">
        <f>IF(N38="SÍ",15,"0")</f>
        <v>15</v>
      </c>
      <c r="P38" s="402">
        <f>SUM(O38:O44)</f>
        <v>85</v>
      </c>
      <c r="Q38" s="404">
        <f>IF(AND(P38&gt;=0,P38&lt;=50),0,IF(AND(P38&gt;50,P38&lt;=75),1,IF(AND(P38&gt;75,P38&lt;=100),2,"REVISAR")))</f>
        <v>2</v>
      </c>
      <c r="R38" s="406" t="s">
        <v>9</v>
      </c>
      <c r="S38" s="404">
        <f>IF(R38="PROBABILIDAD",H38-Q38,J38-Q38)</f>
        <v>3</v>
      </c>
      <c r="T38" s="408">
        <f>IF($S38&lt;=0,1,$S38)</f>
        <v>3</v>
      </c>
      <c r="U38" s="410" t="str">
        <f>IF(AND($R38="PROBABILIDAD",$T38=1),$AK$2,IF(AND(R38="PROBABILIDAD",$T38=2),$AK$3,IF(AND($R38="PROBABILIDAD",$T38=3),$AK$4,IF(AND($R38="PROBABILIDAD",$T38=4),#REF!,IF(AND($R38="PROBABILIDAD",$T38=5),#REF!,$G38)))))</f>
        <v>(5) CASI SEGURO</v>
      </c>
      <c r="V38" s="394" t="str">
        <f>IF(AND($R38="IMPACTO",$T38=1),$AJ$2,IF(AND(R38="IMPACTO",$T38=2),$AJ$3,IF(AND($R38="IMPACTO",$T38=3),$AJ$4,IF(AND($R38="IMPACTO",$T38=4),$AJ$5,IF(AND($R38="IMPACTO",$T38=5),$AJ$6,I38)))))</f>
        <v>(3) MODERADO</v>
      </c>
      <c r="W38" s="397">
        <f xml:space="preserve"> IF(R38="PROBABILIDAD",T38*J38,T38*H38)</f>
        <v>15</v>
      </c>
      <c r="X38" s="400" t="s">
        <v>420</v>
      </c>
      <c r="Y38" s="499">
        <v>2019</v>
      </c>
      <c r="Z38" s="400" t="s">
        <v>421</v>
      </c>
      <c r="AA38" s="400" t="s">
        <v>422</v>
      </c>
      <c r="AB38" s="822">
        <v>43707</v>
      </c>
      <c r="AC38" s="815" t="s">
        <v>413</v>
      </c>
      <c r="AD38" s="260" t="s">
        <v>414</v>
      </c>
      <c r="AE38" s="819" t="s">
        <v>423</v>
      </c>
    </row>
    <row r="39" spans="1:31" ht="25.5" x14ac:dyDescent="0.2">
      <c r="A39" s="503"/>
      <c r="B39" s="503"/>
      <c r="C39" s="351"/>
      <c r="D39" s="351"/>
      <c r="E39" s="375"/>
      <c r="F39" s="351"/>
      <c r="G39" s="413"/>
      <c r="H39" s="416"/>
      <c r="I39" s="418"/>
      <c r="J39" s="420"/>
      <c r="K39" s="347"/>
      <c r="L39" s="501"/>
      <c r="M39" s="51" t="s">
        <v>7</v>
      </c>
      <c r="N39" s="41" t="s">
        <v>11</v>
      </c>
      <c r="O39" s="42">
        <f>IF(N39="SÍ",5,"0")</f>
        <v>5</v>
      </c>
      <c r="P39" s="403"/>
      <c r="Q39" s="405"/>
      <c r="R39" s="407"/>
      <c r="S39" s="405"/>
      <c r="T39" s="409"/>
      <c r="U39" s="411"/>
      <c r="V39" s="395"/>
      <c r="W39" s="347"/>
      <c r="X39" s="401"/>
      <c r="Y39" s="385"/>
      <c r="Z39" s="385"/>
      <c r="AA39" s="401"/>
      <c r="AB39" s="823"/>
      <c r="AC39" s="816"/>
      <c r="AD39" s="817"/>
      <c r="AE39" s="820"/>
    </row>
    <row r="40" spans="1:31" x14ac:dyDescent="0.2">
      <c r="A40" s="503"/>
      <c r="B40" s="503"/>
      <c r="C40" s="351"/>
      <c r="D40" s="351"/>
      <c r="E40" s="375"/>
      <c r="F40" s="351"/>
      <c r="G40" s="413"/>
      <c r="H40" s="416"/>
      <c r="I40" s="418"/>
      <c r="J40" s="420"/>
      <c r="K40" s="392" t="str">
        <f>IF(AND(G38="(1) RARA VEZ",I38="(1) INSIGNIFICANTE"),"BAJA",IF(AND(G38="(1) RARA VEZ",I38="(2) MENOR"),"BAJA",IF(AND(G38="(2) IMPROBABLE",I38="(1) INSIGNIFICANTE"),"BAJA",IF(AND(G38="(3) POSIBLE",I38="(1) INSIGNIFICANTE"),"BAJA",IF(AND(G38="(4) PROBABLE",I38="(1) INSIGNIFICANTE"),"MODERADA",IF(AND(G38="(5) CASI SEGURO",I38="(1) INSIGNIFICANTE"),"ALTA",IF(AND(G38="(2) IMPROBABLE",I38="(2) MENOR"),"BAJA",IF(AND(G38="(3) POSIBLE",I38="(2) MENOR"),"MODERADA",IF(AND(G38="(4) PROBABLE",I38="(2) MENOR"),"ALTA",IF(AND(G38="(5) CASI SEGURO",I38="(2) MENOR"),"ALTA",IF(AND(G38="(1) RARA VEZ",I38="(3) MODERADO"),"MODERADA",IF(AND(G38="(2) IMPROBABLE",I38="(3) MODERADO"),"MODERADA",IF(AND(G38="(3) POSIBLE",I38="(3) MODERADO"),"ALTA",IF(AND(G38="(4) PROBABLE",I38="(3) MODERADO"),"ALTA",IF(AND(G38="(5) CASI SEGURO",I38="(3) MODERADO"),"EXTREMA",IF(AND(G38="(1) RARA VEZ",I38="(4) MAYOR"),"ALTA",IF(AND(G38="(2) IMPROBABLE",I38="(4) MAYOR"),"ALTA",IF(AND(G38="(3) POSIBLE",I38="(4) MAYOR"),"EXTREMA",IF(AND(G38="(4) PROBABLE",I38="(4) MAYOR"),"EXTREMA",IF(AND(G38="(5) CASI SEGURO",I38="(4) MAYOR"),"EXTREMA",IF(AND(G38="(1) RARA VEZ",I38="(5) CATASTRÓFICO"),"ALTA",IF(AND(G38="(2) IMPROBABLE",I38="(5) CATASTRÓFICO"),"EXTREMA",IF(AND(G38="(3) POSIBLE",I38="(5) CATASTRÓFICO"),"EXTREMA",IF(AND(G38="(4) PROBABLE",I38="(5) CATASTRÓFICO"),"EXTREMA",IF(AND(G38="(5) CASI SEGURO",I38="(5) CATASTRÓFICO"),"EXTREMA")))))))))))))))))))))))))</f>
        <v>EXTREMA</v>
      </c>
      <c r="L40" s="501"/>
      <c r="M40" s="52" t="s">
        <v>3</v>
      </c>
      <c r="N40" s="41" t="s">
        <v>12</v>
      </c>
      <c r="O40" s="42" t="str">
        <f>IF(N40="SÍ",15,"0")</f>
        <v>0</v>
      </c>
      <c r="P40" s="403"/>
      <c r="Q40" s="405"/>
      <c r="R40" s="407"/>
      <c r="S40" s="405"/>
      <c r="T40" s="409"/>
      <c r="U40" s="411"/>
      <c r="V40" s="395"/>
      <c r="W40" s="392" t="str">
        <f>IF(AND(U38="(1) RARA VEZ",V38="(1) INSIGNIFICANTE"),"BAJA",IF(AND(U38="(1) RARA VEZ",V38="(2) MENOR"),"BAJA",IF(AND(U38="(2) IMPROBABLE",V38="(1) INSIGNIFICANTE"),"BAJA",IF(AND(U38="(3) POSIBLE",V38="(1) INSIGNIFICANTE"),"BAJA",IF(AND(U38="(4) PROBABLE",V38="(1) INSIGNIFICANTE"),"MODERADO",IF(AND(U38="(5) CASI SEGURO",V38="(1) INSIGNIFICANTE"),"ALTA",IF(AND(U38="(2) IMPROBABLE",V38="(2) MENOR"),"BAJA",IF(AND(U38="(3) POSIBLE",V38="(2) MENOR"),"MODERADA",IF(AND(U38="(4) PROBABLE",V38="(2) MENOR"),"ALTA",IF(AND(U38="(5) CASI SEGURO",V38="(2) MENOR"),"ALTA",IF(AND(U38="(1) RARA VEZ",V38="(3) MODERADO"),"MODERADA",IF(AND(U38="(2) IMPROBABLE",V38="(3) MODERADO"),"MODERADA",IF(AND(U38="(3) POSIBLE",V38="(3) MODERADO"),"ALTA",IF(AND(U38="(4) PROBABLE",V38="(3) MODERADO"),"ALTA",IF(AND(U38="(5) CASI SEGURO",V38="(3) MODERADO"),"EXTREMA",IF(AND(U38="(1) RARA VEZ",V38="(4) MAYOR"),"ALTA",IF(AND(U38="(2) IMPROBABLE",V38="(4) MAYOR"),"ALTA",IF(AND(U38="(3) POSIBLE",V38="(4) MAYOR"),"EXTREMA",IF(AND(U38="(4) PROBABLE",V38="(4) MAYOR"),"EXTREMA",IF(AND(U38="(5) CASI SEGURO",V38="(4) MAYOR"),"EXTREMA",IF(AND(U38="(1) RARA VEZ",V38="(5) CATASTRÓFICO"),"ALTA",IF(AND(U38="(2) IMPROBABLE",V38="(5) CATASTRÓFICO"),"EXTREMA",IF(AND(U38="(3) POSIBLE",V38="(5) CATASTRÓFICO"),"EXTREMA",IF(AND(U38="(4) PROBABLE",V38="(5) CATASTRÓFICO"),"EXTREMA",IF(AND(U38="(5) CASI SEGURO",V38="(5) CATASTRÓFICO"),"EXTREMA")))))))))))))))))))))))))</f>
        <v>EXTREMA</v>
      </c>
      <c r="X40" s="401"/>
      <c r="Y40" s="385"/>
      <c r="Z40" s="385"/>
      <c r="AA40" s="401"/>
      <c r="AB40" s="823"/>
      <c r="AC40" s="816"/>
      <c r="AD40" s="817"/>
      <c r="AE40" s="820"/>
    </row>
    <row r="41" spans="1:31" x14ac:dyDescent="0.2">
      <c r="A41" s="503"/>
      <c r="B41" s="503"/>
      <c r="C41" s="351"/>
      <c r="D41" s="351"/>
      <c r="E41" s="375"/>
      <c r="F41" s="351"/>
      <c r="G41" s="413"/>
      <c r="H41" s="416"/>
      <c r="I41" s="418"/>
      <c r="J41" s="420"/>
      <c r="K41" s="392"/>
      <c r="L41" s="501"/>
      <c r="M41" s="52" t="s">
        <v>4</v>
      </c>
      <c r="N41" s="41" t="s">
        <v>11</v>
      </c>
      <c r="O41" s="42">
        <f>IF(N41="SÍ",10,"0")</f>
        <v>10</v>
      </c>
      <c r="P41" s="403"/>
      <c r="Q41" s="405"/>
      <c r="R41" s="407"/>
      <c r="S41" s="405"/>
      <c r="T41" s="409"/>
      <c r="U41" s="411"/>
      <c r="V41" s="395"/>
      <c r="W41" s="392"/>
      <c r="X41" s="401"/>
      <c r="Y41" s="385"/>
      <c r="Z41" s="385"/>
      <c r="AA41" s="401"/>
      <c r="AB41" s="823"/>
      <c r="AC41" s="816"/>
      <c r="AD41" s="817"/>
      <c r="AE41" s="820"/>
    </row>
    <row r="42" spans="1:31" ht="25.5" x14ac:dyDescent="0.2">
      <c r="A42" s="503"/>
      <c r="B42" s="503"/>
      <c r="C42" s="351"/>
      <c r="D42" s="351"/>
      <c r="E42" s="375"/>
      <c r="F42" s="351"/>
      <c r="G42" s="413"/>
      <c r="H42" s="416"/>
      <c r="I42" s="418"/>
      <c r="J42" s="420"/>
      <c r="K42" s="392"/>
      <c r="L42" s="501"/>
      <c r="M42" s="51" t="s">
        <v>36</v>
      </c>
      <c r="N42" s="41" t="s">
        <v>11</v>
      </c>
      <c r="O42" s="42">
        <f>IF(N42="SÍ",15,"0")</f>
        <v>15</v>
      </c>
      <c r="P42" s="403"/>
      <c r="Q42" s="405"/>
      <c r="R42" s="407"/>
      <c r="S42" s="405"/>
      <c r="T42" s="409"/>
      <c r="U42" s="411"/>
      <c r="V42" s="395"/>
      <c r="W42" s="392"/>
      <c r="X42" s="401"/>
      <c r="Y42" s="385"/>
      <c r="Z42" s="385"/>
      <c r="AA42" s="401"/>
      <c r="AB42" s="823"/>
      <c r="AC42" s="816"/>
      <c r="AD42" s="817"/>
      <c r="AE42" s="820"/>
    </row>
    <row r="43" spans="1:31" ht="25.5" x14ac:dyDescent="0.2">
      <c r="A43" s="503"/>
      <c r="B43" s="503"/>
      <c r="C43" s="351"/>
      <c r="D43" s="351"/>
      <c r="E43" s="375"/>
      <c r="F43" s="351"/>
      <c r="G43" s="413"/>
      <c r="H43" s="416"/>
      <c r="I43" s="418"/>
      <c r="J43" s="420"/>
      <c r="K43" s="392"/>
      <c r="L43" s="501"/>
      <c r="M43" s="51" t="s">
        <v>5</v>
      </c>
      <c r="N43" s="41" t="s">
        <v>11</v>
      </c>
      <c r="O43" s="42">
        <f>IF(N43="SÍ",10,"0")</f>
        <v>10</v>
      </c>
      <c r="P43" s="403"/>
      <c r="Q43" s="405"/>
      <c r="R43" s="407"/>
      <c r="S43" s="405"/>
      <c r="T43" s="409"/>
      <c r="U43" s="411"/>
      <c r="V43" s="395"/>
      <c r="W43" s="392"/>
      <c r="X43" s="401"/>
      <c r="Y43" s="385"/>
      <c r="Z43" s="385"/>
      <c r="AA43" s="401"/>
      <c r="AB43" s="823"/>
      <c r="AC43" s="816"/>
      <c r="AD43" s="817"/>
      <c r="AE43" s="820"/>
    </row>
    <row r="44" spans="1:31" ht="26.25" thickBot="1" x14ac:dyDescent="0.25">
      <c r="A44" s="504"/>
      <c r="B44" s="504"/>
      <c r="C44" s="415"/>
      <c r="D44" s="415"/>
      <c r="E44" s="507"/>
      <c r="F44" s="415"/>
      <c r="G44" s="414"/>
      <c r="H44" s="417"/>
      <c r="I44" s="419"/>
      <c r="J44" s="420"/>
      <c r="K44" s="393"/>
      <c r="L44" s="501"/>
      <c r="M44" s="53" t="s">
        <v>35</v>
      </c>
      <c r="N44" s="41" t="s">
        <v>11</v>
      </c>
      <c r="O44" s="42">
        <f>IF(N44="SÍ",30,"0")</f>
        <v>30</v>
      </c>
      <c r="P44" s="403"/>
      <c r="Q44" s="405"/>
      <c r="R44" s="407"/>
      <c r="S44" s="405"/>
      <c r="T44" s="409"/>
      <c r="U44" s="412"/>
      <c r="V44" s="396"/>
      <c r="W44" s="392"/>
      <c r="X44" s="401"/>
      <c r="Y44" s="385"/>
      <c r="Z44" s="385"/>
      <c r="AA44" s="401"/>
      <c r="AB44" s="823"/>
      <c r="AC44" s="816"/>
      <c r="AD44" s="818"/>
      <c r="AE44" s="821"/>
    </row>
    <row r="45" spans="1:31" x14ac:dyDescent="0.2">
      <c r="A45" s="376" t="s">
        <v>94</v>
      </c>
      <c r="B45" s="376"/>
      <c r="C45" s="376"/>
      <c r="D45" s="376"/>
      <c r="E45" s="376"/>
      <c r="F45" s="376"/>
      <c r="G45" s="376"/>
      <c r="H45" s="376"/>
      <c r="I45" s="376"/>
      <c r="J45" s="376"/>
      <c r="K45" s="376"/>
      <c r="L45" s="376"/>
      <c r="M45" s="376"/>
      <c r="N45" s="376"/>
      <c r="O45" s="376"/>
      <c r="P45" s="376"/>
      <c r="Q45" s="376"/>
      <c r="R45" s="376"/>
      <c r="S45" s="376"/>
      <c r="T45" s="376"/>
      <c r="U45" s="376"/>
      <c r="V45" s="376"/>
      <c r="W45" s="376"/>
      <c r="X45" s="376"/>
      <c r="Y45" s="376"/>
      <c r="Z45" s="376"/>
      <c r="AA45" s="376"/>
      <c r="AB45" s="376"/>
      <c r="AC45" s="376"/>
      <c r="AD45" s="376"/>
      <c r="AE45" s="376"/>
    </row>
    <row r="46" spans="1:31" x14ac:dyDescent="0.2">
      <c r="A46" s="377" t="s">
        <v>34</v>
      </c>
      <c r="B46" s="377"/>
      <c r="C46" s="378"/>
      <c r="D46" s="378"/>
      <c r="E46" s="378"/>
      <c r="F46" s="378"/>
      <c r="G46" s="378"/>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row>
    <row r="47" spans="1:31" x14ac:dyDescent="0.2">
      <c r="A47" s="379" t="s">
        <v>55</v>
      </c>
      <c r="B47" s="379"/>
      <c r="C47" s="379" t="s">
        <v>71</v>
      </c>
      <c r="D47" s="379"/>
      <c r="E47" s="379"/>
      <c r="F47" s="379"/>
      <c r="G47" s="379"/>
      <c r="H47" s="379"/>
      <c r="I47" s="379"/>
      <c r="J47" s="379"/>
      <c r="K47" s="379"/>
      <c r="L47" s="379"/>
      <c r="M47" s="379"/>
      <c r="N47" s="379"/>
      <c r="O47" s="379"/>
      <c r="P47" s="379"/>
      <c r="Q47" s="379"/>
      <c r="R47" s="379"/>
      <c r="S47" s="379"/>
      <c r="T47" s="379"/>
      <c r="U47" s="379"/>
      <c r="V47" s="379"/>
      <c r="W47" s="379"/>
      <c r="X47" s="379"/>
      <c r="Y47" s="379"/>
      <c r="Z47" s="380" t="s">
        <v>91</v>
      </c>
      <c r="AA47" s="380"/>
      <c r="AB47" s="380"/>
      <c r="AC47" s="381" t="s">
        <v>26</v>
      </c>
      <c r="AD47" s="382"/>
      <c r="AE47" s="383"/>
    </row>
    <row r="48" spans="1:31" s="43" customFormat="1" x14ac:dyDescent="0.2">
      <c r="A48" s="358"/>
      <c r="B48" s="359"/>
      <c r="C48" s="360"/>
      <c r="D48" s="360"/>
      <c r="E48" s="360"/>
      <c r="F48" s="360"/>
      <c r="G48" s="360"/>
      <c r="H48" s="360"/>
      <c r="I48" s="360"/>
      <c r="J48" s="360"/>
      <c r="K48" s="360"/>
      <c r="L48" s="360"/>
      <c r="M48" s="360"/>
      <c r="N48" s="360"/>
      <c r="O48" s="360"/>
      <c r="P48" s="360"/>
      <c r="Q48" s="360"/>
      <c r="R48" s="360"/>
      <c r="S48" s="360"/>
      <c r="T48" s="360"/>
      <c r="U48" s="360"/>
      <c r="V48" s="360"/>
      <c r="W48" s="360"/>
      <c r="X48" s="360"/>
      <c r="Y48" s="360"/>
      <c r="Z48" s="361"/>
      <c r="AA48" s="362"/>
      <c r="AB48" s="363"/>
      <c r="AC48" s="364"/>
      <c r="AD48" s="364"/>
      <c r="AE48" s="364"/>
    </row>
    <row r="49" spans="1:34" s="43" customFormat="1" x14ac:dyDescent="0.2">
      <c r="A49" s="358"/>
      <c r="B49" s="359"/>
      <c r="C49" s="360"/>
      <c r="D49" s="360"/>
      <c r="E49" s="360"/>
      <c r="F49" s="360"/>
      <c r="G49" s="360"/>
      <c r="H49" s="360"/>
      <c r="I49" s="360"/>
      <c r="J49" s="360"/>
      <c r="K49" s="360"/>
      <c r="L49" s="360"/>
      <c r="M49" s="360"/>
      <c r="N49" s="360"/>
      <c r="O49" s="360"/>
      <c r="P49" s="360"/>
      <c r="Q49" s="360"/>
      <c r="R49" s="360"/>
      <c r="S49" s="360"/>
      <c r="T49" s="360"/>
      <c r="U49" s="360"/>
      <c r="V49" s="360"/>
      <c r="W49" s="360"/>
      <c r="X49" s="360"/>
      <c r="Y49" s="360"/>
      <c r="Z49" s="361"/>
      <c r="AA49" s="362"/>
      <c r="AB49" s="363"/>
      <c r="AC49" s="364"/>
      <c r="AD49" s="364"/>
      <c r="AE49" s="364"/>
    </row>
    <row r="50" spans="1:34" s="43" customFormat="1" x14ac:dyDescent="0.2">
      <c r="A50" s="358"/>
      <c r="B50" s="359"/>
      <c r="C50" s="360"/>
      <c r="D50" s="360"/>
      <c r="E50" s="360"/>
      <c r="F50" s="360"/>
      <c r="G50" s="360"/>
      <c r="H50" s="360"/>
      <c r="I50" s="360"/>
      <c r="J50" s="360"/>
      <c r="K50" s="360"/>
      <c r="L50" s="360"/>
      <c r="M50" s="360"/>
      <c r="N50" s="360"/>
      <c r="O50" s="360"/>
      <c r="P50" s="360"/>
      <c r="Q50" s="360"/>
      <c r="R50" s="360"/>
      <c r="S50" s="360"/>
      <c r="T50" s="360"/>
      <c r="U50" s="360"/>
      <c r="V50" s="360"/>
      <c r="W50" s="360"/>
      <c r="X50" s="360"/>
      <c r="Y50" s="360"/>
      <c r="Z50" s="361"/>
      <c r="AA50" s="362"/>
      <c r="AB50" s="363"/>
      <c r="AC50" s="364"/>
      <c r="AD50" s="364"/>
      <c r="AE50" s="364"/>
    </row>
    <row r="51" spans="1:34" x14ac:dyDescent="0.2">
      <c r="A51" s="365" t="s">
        <v>37</v>
      </c>
      <c r="B51" s="366"/>
      <c r="C51" s="366"/>
      <c r="D51" s="366"/>
      <c r="E51" s="366"/>
      <c r="F51" s="366"/>
      <c r="G51" s="366"/>
      <c r="H51" s="366"/>
      <c r="I51" s="366"/>
      <c r="J51" s="366"/>
      <c r="K51" s="366"/>
      <c r="L51" s="366"/>
      <c r="M51" s="366"/>
      <c r="N51" s="366"/>
      <c r="O51" s="366"/>
      <c r="P51" s="366"/>
      <c r="Q51" s="366"/>
      <c r="R51" s="366"/>
      <c r="S51" s="366"/>
      <c r="T51" s="366"/>
      <c r="U51" s="366"/>
      <c r="V51" s="366"/>
      <c r="W51" s="366"/>
      <c r="X51" s="366"/>
      <c r="Y51" s="366"/>
      <c r="Z51" s="366"/>
      <c r="AA51" s="366"/>
      <c r="AB51" s="366"/>
      <c r="AC51" s="366"/>
      <c r="AD51" s="366"/>
      <c r="AE51" s="367"/>
    </row>
    <row r="52" spans="1:34" x14ac:dyDescent="0.2">
      <c r="A52" s="347" t="s">
        <v>26</v>
      </c>
      <c r="B52" s="347"/>
      <c r="C52" s="347"/>
      <c r="D52" s="347"/>
      <c r="E52" s="347"/>
      <c r="F52" s="347"/>
      <c r="G52" s="347" t="s">
        <v>82</v>
      </c>
      <c r="H52" s="347"/>
      <c r="I52" s="347"/>
      <c r="J52" s="347"/>
      <c r="K52" s="347"/>
      <c r="L52" s="347"/>
      <c r="M52" s="347"/>
      <c r="N52" s="347" t="s">
        <v>73</v>
      </c>
      <c r="O52" s="347"/>
      <c r="P52" s="347"/>
      <c r="Q52" s="347"/>
      <c r="R52" s="347"/>
      <c r="S52" s="347"/>
      <c r="T52" s="347"/>
      <c r="U52" s="347"/>
      <c r="V52" s="347"/>
      <c r="W52" s="347"/>
      <c r="X52" s="347"/>
      <c r="Y52" s="347"/>
      <c r="Z52" s="347"/>
      <c r="AA52" s="368" t="str">
        <f>IF(OR(X5="X",U5="X"),"APOYO OFICINA ASESORA DE PLANEACIÓN","APOYO OFICINA DE CONTROL INTERNO")</f>
        <v>APOYO OFICINA DE CONTROL INTERNO</v>
      </c>
      <c r="AB52" s="368"/>
      <c r="AC52" s="368"/>
      <c r="AD52" s="368"/>
      <c r="AE52" s="368"/>
      <c r="AF52" s="60"/>
      <c r="AG52" s="60"/>
      <c r="AH52" s="44"/>
    </row>
    <row r="53" spans="1:34" ht="25.5" x14ac:dyDescent="0.2">
      <c r="A53" s="85" t="s">
        <v>95</v>
      </c>
      <c r="B53" s="347"/>
      <c r="C53" s="347"/>
      <c r="D53" s="347"/>
      <c r="E53" s="347"/>
      <c r="F53" s="347"/>
      <c r="G53" s="85" t="s">
        <v>95</v>
      </c>
      <c r="H53" s="347"/>
      <c r="I53" s="347"/>
      <c r="J53" s="347"/>
      <c r="K53" s="347"/>
      <c r="L53" s="347"/>
      <c r="M53" s="347"/>
      <c r="N53" s="352" t="s">
        <v>95</v>
      </c>
      <c r="O53" s="353"/>
      <c r="P53" s="353"/>
      <c r="Q53" s="353"/>
      <c r="R53" s="354"/>
      <c r="S53" s="54"/>
      <c r="T53" s="54"/>
      <c r="U53" s="351"/>
      <c r="V53" s="351"/>
      <c r="W53" s="351"/>
      <c r="X53" s="351"/>
      <c r="Y53" s="351"/>
      <c r="Z53" s="351"/>
      <c r="AA53" s="85" t="s">
        <v>95</v>
      </c>
      <c r="AB53" s="355"/>
      <c r="AC53" s="356"/>
      <c r="AD53" s="356"/>
      <c r="AE53" s="357"/>
      <c r="AF53" s="60"/>
      <c r="AG53" s="60"/>
      <c r="AH53" s="44"/>
    </row>
    <row r="54" spans="1:34" s="43" customFormat="1" x14ac:dyDescent="0.2">
      <c r="A54" s="55" t="s">
        <v>32</v>
      </c>
      <c r="B54" s="347" t="s">
        <v>424</v>
      </c>
      <c r="C54" s="347"/>
      <c r="D54" s="347"/>
      <c r="E54" s="347"/>
      <c r="F54" s="347"/>
      <c r="G54" s="55" t="s">
        <v>32</v>
      </c>
      <c r="H54" s="347"/>
      <c r="I54" s="347"/>
      <c r="J54" s="347"/>
      <c r="K54" s="347"/>
      <c r="L54" s="347"/>
      <c r="M54" s="347"/>
      <c r="N54" s="54" t="s">
        <v>32</v>
      </c>
      <c r="O54" s="54"/>
      <c r="P54" s="54"/>
      <c r="Q54" s="54"/>
      <c r="R54" s="54"/>
      <c r="S54" s="54"/>
      <c r="T54" s="54"/>
      <c r="U54" s="351" t="s">
        <v>425</v>
      </c>
      <c r="V54" s="351"/>
      <c r="W54" s="351"/>
      <c r="X54" s="351"/>
      <c r="Y54" s="351"/>
      <c r="Z54" s="351"/>
      <c r="AA54" s="55" t="s">
        <v>32</v>
      </c>
      <c r="AB54" s="351"/>
      <c r="AC54" s="351"/>
      <c r="AD54" s="351"/>
      <c r="AE54" s="351"/>
      <c r="AF54" s="61"/>
      <c r="AG54" s="61"/>
      <c r="AH54" s="45"/>
    </row>
    <row r="55" spans="1:34" s="43" customFormat="1" x14ac:dyDescent="0.2">
      <c r="A55" s="55" t="s">
        <v>33</v>
      </c>
      <c r="B55" s="347" t="s">
        <v>426</v>
      </c>
      <c r="C55" s="347"/>
      <c r="D55" s="347"/>
      <c r="E55" s="347"/>
      <c r="F55" s="347"/>
      <c r="G55" s="55" t="s">
        <v>33</v>
      </c>
      <c r="H55" s="347"/>
      <c r="I55" s="347"/>
      <c r="J55" s="347"/>
      <c r="K55" s="347"/>
      <c r="L55" s="347"/>
      <c r="M55" s="347"/>
      <c r="N55" s="348" t="s">
        <v>33</v>
      </c>
      <c r="O55" s="349"/>
      <c r="P55" s="349"/>
      <c r="Q55" s="349"/>
      <c r="R55" s="350"/>
      <c r="S55" s="54"/>
      <c r="T55" s="54"/>
      <c r="U55" s="351" t="s">
        <v>427</v>
      </c>
      <c r="V55" s="351"/>
      <c r="W55" s="351"/>
      <c r="X55" s="351"/>
      <c r="Y55" s="351"/>
      <c r="Z55" s="351"/>
      <c r="AA55" s="55" t="s">
        <v>33</v>
      </c>
      <c r="AB55" s="351"/>
      <c r="AC55" s="351"/>
      <c r="AD55" s="351"/>
      <c r="AE55" s="351"/>
      <c r="AF55" s="61"/>
      <c r="AG55" s="61"/>
      <c r="AH55" s="45"/>
    </row>
    <row r="56" spans="1:34" s="43" customFormat="1" x14ac:dyDescent="0.2">
      <c r="D56" s="46"/>
      <c r="AF56" s="45"/>
      <c r="AG56" s="45"/>
      <c r="AH56" s="45"/>
    </row>
    <row r="57" spans="1:34" x14ac:dyDescent="0.2">
      <c r="AF57" s="44"/>
      <c r="AG57" s="44"/>
      <c r="AH57" s="44"/>
    </row>
    <row r="58" spans="1:34" x14ac:dyDescent="0.2">
      <c r="AF58" s="44"/>
      <c r="AG58" s="44"/>
      <c r="AH58" s="44"/>
    </row>
  </sheetData>
  <mergeCells count="218">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A10:A44"/>
    <mergeCell ref="B10:B16"/>
    <mergeCell ref="C10:C16"/>
    <mergeCell ref="D10:D16"/>
    <mergeCell ref="E10:E16"/>
    <mergeCell ref="F10:F16"/>
    <mergeCell ref="B17:B23"/>
    <mergeCell ref="C17:C23"/>
    <mergeCell ref="D17:D23"/>
    <mergeCell ref="E17:E23"/>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K10:K11"/>
    <mergeCell ref="L10:L16"/>
    <mergeCell ref="F17:F23"/>
    <mergeCell ref="G17:G23"/>
    <mergeCell ref="H17:H23"/>
    <mergeCell ref="I17:I23"/>
    <mergeCell ref="J17:J23"/>
    <mergeCell ref="K17:K18"/>
    <mergeCell ref="AB10:AB16"/>
    <mergeCell ref="AC10:AC16"/>
    <mergeCell ref="AD10:AD16"/>
    <mergeCell ref="G10:G16"/>
    <mergeCell ref="H10:H16"/>
    <mergeCell ref="I10:I16"/>
    <mergeCell ref="J10:J16"/>
    <mergeCell ref="AA17:AA23"/>
    <mergeCell ref="AB17:AB23"/>
    <mergeCell ref="AC17:AC23"/>
    <mergeCell ref="AD17:AD23"/>
    <mergeCell ref="AE17:AE23"/>
    <mergeCell ref="K19:K23"/>
    <mergeCell ref="W19:W23"/>
    <mergeCell ref="U17:U23"/>
    <mergeCell ref="V17:V23"/>
    <mergeCell ref="W17:W18"/>
    <mergeCell ref="X17:X23"/>
    <mergeCell ref="Y17:Y23"/>
    <mergeCell ref="Z17:Z23"/>
    <mergeCell ref="L17:L23"/>
    <mergeCell ref="P17:P23"/>
    <mergeCell ref="Q17:Q23"/>
    <mergeCell ref="R17:R23"/>
    <mergeCell ref="S17:S23"/>
    <mergeCell ref="T17:T23"/>
    <mergeCell ref="J24:J30"/>
    <mergeCell ref="K24:K25"/>
    <mergeCell ref="L24:L30"/>
    <mergeCell ref="P24:P30"/>
    <mergeCell ref="B24:B30"/>
    <mergeCell ref="C24:C30"/>
    <mergeCell ref="D24:D30"/>
    <mergeCell ref="E24:E30"/>
    <mergeCell ref="F24:F30"/>
    <mergeCell ref="G24:G30"/>
    <mergeCell ref="AC24:AC30"/>
    <mergeCell ref="AD24:AD30"/>
    <mergeCell ref="AE24:AE30"/>
    <mergeCell ref="K26:K30"/>
    <mergeCell ref="W26:W30"/>
    <mergeCell ref="B31:B37"/>
    <mergeCell ref="C31:C37"/>
    <mergeCell ref="D31:D37"/>
    <mergeCell ref="E31:E37"/>
    <mergeCell ref="F31:F37"/>
    <mergeCell ref="W24:W25"/>
    <mergeCell ref="X24:X30"/>
    <mergeCell ref="Y24:Y30"/>
    <mergeCell ref="Z24:Z30"/>
    <mergeCell ref="AA24:AA30"/>
    <mergeCell ref="AB24:AB30"/>
    <mergeCell ref="Q24:Q30"/>
    <mergeCell ref="R24:R30"/>
    <mergeCell ref="S24:S30"/>
    <mergeCell ref="T24:T30"/>
    <mergeCell ref="U24:U30"/>
    <mergeCell ref="V24:V30"/>
    <mergeCell ref="H24:H30"/>
    <mergeCell ref="I24:I30"/>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K31:K32"/>
    <mergeCell ref="L31:L37"/>
    <mergeCell ref="B38:B44"/>
    <mergeCell ref="C38:C44"/>
    <mergeCell ref="D38:D44"/>
    <mergeCell ref="E38:E44"/>
    <mergeCell ref="F38:F44"/>
    <mergeCell ref="G38:G44"/>
    <mergeCell ref="AB31:AB37"/>
    <mergeCell ref="AC31:AC37"/>
    <mergeCell ref="AD31:AD37"/>
    <mergeCell ref="G31:G37"/>
    <mergeCell ref="H31:H37"/>
    <mergeCell ref="I31:I37"/>
    <mergeCell ref="J31:J37"/>
    <mergeCell ref="AC38:AC44"/>
    <mergeCell ref="AD38:AD44"/>
    <mergeCell ref="AE38:AE44"/>
    <mergeCell ref="K40:K44"/>
    <mergeCell ref="W40:W44"/>
    <mergeCell ref="A45:AE45"/>
    <mergeCell ref="W38:W39"/>
    <mergeCell ref="X38:X44"/>
    <mergeCell ref="Y38:Y44"/>
    <mergeCell ref="Z38:Z44"/>
    <mergeCell ref="AA38:AA44"/>
    <mergeCell ref="AB38:AB44"/>
    <mergeCell ref="Q38:Q44"/>
    <mergeCell ref="R38:R44"/>
    <mergeCell ref="S38:S44"/>
    <mergeCell ref="T38:T44"/>
    <mergeCell ref="U38:U44"/>
    <mergeCell ref="V38:V44"/>
    <mergeCell ref="H38:H44"/>
    <mergeCell ref="I38:I44"/>
    <mergeCell ref="J38:J44"/>
    <mergeCell ref="K38:K39"/>
    <mergeCell ref="L38:L44"/>
    <mergeCell ref="P38:P44"/>
    <mergeCell ref="A49:B49"/>
    <mergeCell ref="C49:Y49"/>
    <mergeCell ref="Z49:AB49"/>
    <mergeCell ref="AC49:AE49"/>
    <mergeCell ref="A50:B50"/>
    <mergeCell ref="C50:Y50"/>
    <mergeCell ref="Z50:AB50"/>
    <mergeCell ref="AC50:AE50"/>
    <mergeCell ref="A46:AE46"/>
    <mergeCell ref="A47:B47"/>
    <mergeCell ref="C47:Y47"/>
    <mergeCell ref="Z47:AB47"/>
    <mergeCell ref="AC47:AE47"/>
    <mergeCell ref="A48:B48"/>
    <mergeCell ref="C48:Y48"/>
    <mergeCell ref="Z48:AB48"/>
    <mergeCell ref="AC48:AE48"/>
    <mergeCell ref="A51:AE51"/>
    <mergeCell ref="A52:F52"/>
    <mergeCell ref="G52:M52"/>
    <mergeCell ref="N52:Z52"/>
    <mergeCell ref="AA52:AE52"/>
    <mergeCell ref="B53:F53"/>
    <mergeCell ref="H53:M53"/>
    <mergeCell ref="N53:R53"/>
    <mergeCell ref="U53:Z53"/>
    <mergeCell ref="AB53:AE53"/>
    <mergeCell ref="B54:F54"/>
    <mergeCell ref="H54:M54"/>
    <mergeCell ref="U54:Z54"/>
    <mergeCell ref="AB54:AE54"/>
    <mergeCell ref="B55:F55"/>
    <mergeCell ref="H55:M55"/>
    <mergeCell ref="N55:R55"/>
    <mergeCell ref="U55:Z55"/>
    <mergeCell ref="AB55:AE55"/>
  </mergeCells>
  <conditionalFormatting sqref="K10:K16">
    <cfRule type="expression" dxfId="243" priority="57">
      <formula>$K$12="BAJA"</formula>
    </cfRule>
    <cfRule type="expression" dxfId="242" priority="58">
      <formula>$K$12="MODERADA"</formula>
    </cfRule>
    <cfRule type="expression" dxfId="241" priority="59">
      <formula>$K$12="ALTA"</formula>
    </cfRule>
    <cfRule type="expression" dxfId="240" priority="60">
      <formula>$K$12="EXTREMA"</formula>
    </cfRule>
  </conditionalFormatting>
  <conditionalFormatting sqref="K17:K18">
    <cfRule type="expression" dxfId="239" priority="53">
      <formula>$K$19="BAJA"</formula>
    </cfRule>
    <cfRule type="expression" dxfId="238" priority="54">
      <formula>$K$19="MODERADA"</formula>
    </cfRule>
    <cfRule type="expression" dxfId="237" priority="55">
      <formula>$K$19="ALTA"</formula>
    </cfRule>
    <cfRule type="expression" dxfId="236" priority="56">
      <formula>$K$19="EXTREMA"</formula>
    </cfRule>
  </conditionalFormatting>
  <conditionalFormatting sqref="W17:W23">
    <cfRule type="expression" dxfId="235" priority="49">
      <formula>$W$19="MODERADA"</formula>
    </cfRule>
    <cfRule type="expression" dxfId="234" priority="50">
      <formula>$W$19="EXTREMA"</formula>
    </cfRule>
    <cfRule type="expression" dxfId="233" priority="51">
      <formula>$W$19="ALTA"</formula>
    </cfRule>
    <cfRule type="expression" dxfId="232" priority="52">
      <formula>$W$19="BAJA"</formula>
    </cfRule>
  </conditionalFormatting>
  <conditionalFormatting sqref="K24:K25">
    <cfRule type="expression" dxfId="231" priority="45">
      <formula>$K$26="BAJA"</formula>
    </cfRule>
    <cfRule type="expression" dxfId="230" priority="46">
      <formula>$K$26="MODERADA"</formula>
    </cfRule>
    <cfRule type="expression" dxfId="229" priority="47">
      <formula>$K$26="ALTA"</formula>
    </cfRule>
    <cfRule type="expression" dxfId="228" priority="48">
      <formula>$K$26="EXTREMA"</formula>
    </cfRule>
  </conditionalFormatting>
  <conditionalFormatting sqref="W24:W30">
    <cfRule type="expression" dxfId="227" priority="41">
      <formula>$W$26="MODERADA"</formula>
    </cfRule>
    <cfRule type="expression" dxfId="226" priority="42">
      <formula>$W$26="EXTREMA"</formula>
    </cfRule>
    <cfRule type="expression" dxfId="225" priority="43">
      <formula>$W$26="ALTA"</formula>
    </cfRule>
    <cfRule type="expression" dxfId="224" priority="44">
      <formula>$W$26="BAJA"</formula>
    </cfRule>
  </conditionalFormatting>
  <conditionalFormatting sqref="K31:K32">
    <cfRule type="expression" dxfId="223" priority="37">
      <formula>$K$33="BAJA"</formula>
    </cfRule>
    <cfRule type="expression" dxfId="222" priority="38">
      <formula>$K$33="MODERADA"</formula>
    </cfRule>
    <cfRule type="expression" dxfId="221" priority="39">
      <formula>$K$33="ALTA"</formula>
    </cfRule>
    <cfRule type="expression" dxfId="220" priority="40">
      <formula>$K$33="EXTREMA"</formula>
    </cfRule>
  </conditionalFormatting>
  <conditionalFormatting sqref="W31:W37">
    <cfRule type="expression" dxfId="219" priority="33">
      <formula>$W$33="MODERADA"</formula>
    </cfRule>
    <cfRule type="expression" dxfId="218" priority="34">
      <formula>$W$33="EXTREMA"</formula>
    </cfRule>
    <cfRule type="expression" dxfId="217" priority="35">
      <formula>$W$33="ALTA"</formula>
    </cfRule>
    <cfRule type="expression" dxfId="216" priority="36">
      <formula>$W$33="BAJA"</formula>
    </cfRule>
  </conditionalFormatting>
  <conditionalFormatting sqref="K26:K30">
    <cfRule type="expression" dxfId="215" priority="25">
      <formula>$K$26="BAJA"</formula>
    </cfRule>
    <cfRule type="expression" dxfId="214" priority="26">
      <formula>$K$26="MODERADA"</formula>
    </cfRule>
    <cfRule type="expression" dxfId="213" priority="27">
      <formula>$K$26="ALTA"</formula>
    </cfRule>
    <cfRule type="expression" dxfId="212" priority="28">
      <formula>$K$26="EXTREMA"</formula>
    </cfRule>
  </conditionalFormatting>
  <conditionalFormatting sqref="K33:K37">
    <cfRule type="expression" dxfId="211" priority="21">
      <formula>$K$33="BAJA"</formula>
    </cfRule>
    <cfRule type="expression" dxfId="210" priority="22">
      <formula>$K$33="MODERADA"</formula>
    </cfRule>
    <cfRule type="expression" dxfId="209" priority="23">
      <formula>$K$33="ALTA"</formula>
    </cfRule>
    <cfRule type="expression" dxfId="208" priority="24">
      <formula>$K$33="EXTREMA"</formula>
    </cfRule>
  </conditionalFormatting>
  <conditionalFormatting sqref="K19:K23">
    <cfRule type="expression" dxfId="207" priority="29">
      <formula>$K$19="BAJA"</formula>
    </cfRule>
    <cfRule type="expression" dxfId="206" priority="30">
      <formula>$K$19="MODERADA"</formula>
    </cfRule>
    <cfRule type="expression" dxfId="205" priority="31">
      <formula>$K$19="ALTA"</formula>
    </cfRule>
    <cfRule type="expression" dxfId="204" priority="32">
      <formula>$K$19="EXTREMA"</formula>
    </cfRule>
  </conditionalFormatting>
  <conditionalFormatting sqref="W10:W11">
    <cfRule type="expression" dxfId="203" priority="17">
      <formula>$K$12="BAJA"</formula>
    </cfRule>
    <cfRule type="expression" dxfId="202" priority="18">
      <formula>$K$12="MODERADA"</formula>
    </cfRule>
    <cfRule type="expression" dxfId="201" priority="19">
      <formula>$K$12="ALTA"</formula>
    </cfRule>
    <cfRule type="expression" dxfId="200" priority="20">
      <formula>$K$12="EXTREMA"</formula>
    </cfRule>
  </conditionalFormatting>
  <conditionalFormatting sqref="W12:W16">
    <cfRule type="expression" dxfId="199" priority="13">
      <formula>$K$12="BAJA"</formula>
    </cfRule>
    <cfRule type="expression" dxfId="198" priority="14">
      <formula>$K$12="MODERADA"</formula>
    </cfRule>
    <cfRule type="expression" dxfId="197" priority="15">
      <formula>$K$12="ALTA"</formula>
    </cfRule>
    <cfRule type="expression" dxfId="196" priority="16">
      <formula>$K$12="EXTREMA"</formula>
    </cfRule>
  </conditionalFormatting>
  <conditionalFormatting sqref="K38:K39">
    <cfRule type="expression" dxfId="195" priority="9">
      <formula>$K$33="BAJA"</formula>
    </cfRule>
    <cfRule type="expression" dxfId="194" priority="10">
      <formula>$K$33="MODERADA"</formula>
    </cfRule>
    <cfRule type="expression" dxfId="193" priority="11">
      <formula>$K$33="ALTA"</formula>
    </cfRule>
    <cfRule type="expression" dxfId="192" priority="12">
      <formula>$K$33="EXTREMA"</formula>
    </cfRule>
  </conditionalFormatting>
  <conditionalFormatting sqref="W38:W44">
    <cfRule type="expression" dxfId="191" priority="5">
      <formula>$W$33="MODERADA"</formula>
    </cfRule>
    <cfRule type="expression" dxfId="190" priority="6">
      <formula>$W$33="EXTREMA"</formula>
    </cfRule>
    <cfRule type="expression" dxfId="189" priority="7">
      <formula>$W$33="ALTA"</formula>
    </cfRule>
    <cfRule type="expression" dxfId="188" priority="8">
      <formula>$W$33="BAJA"</formula>
    </cfRule>
  </conditionalFormatting>
  <conditionalFormatting sqref="K40:K44">
    <cfRule type="expression" dxfId="187" priority="1">
      <formula>$K$33="BAJA"</formula>
    </cfRule>
    <cfRule type="expression" dxfId="186" priority="2">
      <formula>$K$33="MODERADA"</formula>
    </cfRule>
    <cfRule type="expression" dxfId="185" priority="3">
      <formula>$K$33="ALTA"</formula>
    </cfRule>
    <cfRule type="expression" dxfId="184" priority="4">
      <formula>$K$33="EXTREMA"</formula>
    </cfRule>
  </conditionalFormatting>
  <dataValidations count="5">
    <dataValidation type="list" allowBlank="1" showInputMessage="1" showErrorMessage="1" sqref="N10:N44">
      <formula1>$AJ$2:$AJ$3</formula1>
    </dataValidation>
    <dataValidation type="list" allowBlank="1" showInputMessage="1" showErrorMessage="1" sqref="D10:D44">
      <formula1>$AK$2:$AK$7</formula1>
    </dataValidation>
    <dataValidation type="list" allowBlank="1" showInputMessage="1" showErrorMessage="1" sqref="R10:R44">
      <formula1>$AJ$1:$AK$1</formula1>
    </dataValidation>
    <dataValidation type="list" allowBlank="1" showInputMessage="1" showErrorMessage="1" sqref="G10:G44">
      <formula1>$AK$2:$AK$4</formula1>
    </dataValidation>
    <dataValidation type="list" allowBlank="1" showInputMessage="1" showErrorMessage="1" sqref="I10:I44">
      <formula1>$AJ$2:$AJ$4</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51"/>
  <sheetViews>
    <sheetView workbookViewId="0">
      <selection activeCell="F10" sqref="F10:F16"/>
    </sheetView>
  </sheetViews>
  <sheetFormatPr baseColWidth="10" defaultRowHeight="12.75" x14ac:dyDescent="0.2"/>
  <cols>
    <col min="1" max="2" width="22.5703125" style="40" customWidth="1"/>
    <col min="3" max="3" width="17.28515625" style="40" customWidth="1"/>
    <col min="4" max="4" width="17.28515625" style="46" customWidth="1"/>
    <col min="5" max="5" width="16.140625" style="40" customWidth="1"/>
    <col min="6" max="6" width="23.14062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20.2851562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5" width="21.7109375" style="40" customWidth="1"/>
    <col min="26" max="26" width="31.85546875" style="40" customWidth="1"/>
    <col min="27" max="27" width="28.7109375" style="40" customWidth="1"/>
    <col min="28" max="28" width="15.85546875" style="40" customWidth="1"/>
    <col min="29" max="29" width="32.28515625" style="40" customWidth="1"/>
    <col min="30" max="30" width="19.140625" style="40" customWidth="1"/>
    <col min="31" max="31" width="16.140625" style="40" customWidth="1"/>
    <col min="32" max="16384" width="11.42578125" style="40"/>
  </cols>
  <sheetData>
    <row r="1" spans="1:37" s="58" customFormat="1" ht="21.75" customHeight="1" x14ac:dyDescent="0.25">
      <c r="A1" s="477"/>
      <c r="B1" s="479" t="s">
        <v>83</v>
      </c>
      <c r="C1" s="480"/>
      <c r="D1" s="480"/>
      <c r="E1" s="481"/>
      <c r="F1" s="479" t="s">
        <v>85</v>
      </c>
      <c r="G1" s="480"/>
      <c r="H1" s="480"/>
      <c r="I1" s="480"/>
      <c r="J1" s="480"/>
      <c r="K1" s="480"/>
      <c r="L1" s="480"/>
      <c r="M1" s="480"/>
      <c r="N1" s="480"/>
      <c r="O1" s="480"/>
      <c r="P1" s="480"/>
      <c r="Q1" s="480"/>
      <c r="R1" s="480"/>
      <c r="S1" s="480"/>
      <c r="T1" s="480"/>
      <c r="U1" s="480"/>
      <c r="V1" s="480"/>
      <c r="W1" s="480"/>
      <c r="X1" s="480"/>
      <c r="Y1" s="480"/>
      <c r="Z1" s="480"/>
      <c r="AA1" s="480"/>
      <c r="AB1" s="481"/>
      <c r="AC1" s="78" t="s">
        <v>86</v>
      </c>
      <c r="AD1" s="381" t="s">
        <v>96</v>
      </c>
      <c r="AE1" s="383"/>
      <c r="AI1" s="58" t="s">
        <v>61</v>
      </c>
      <c r="AJ1" s="58" t="s">
        <v>9</v>
      </c>
      <c r="AK1" s="58" t="s">
        <v>8</v>
      </c>
    </row>
    <row r="2" spans="1:37" s="58" customFormat="1" ht="21.75" customHeight="1" x14ac:dyDescent="0.25">
      <c r="A2" s="478"/>
      <c r="B2" s="482"/>
      <c r="C2" s="483"/>
      <c r="D2" s="483"/>
      <c r="E2" s="484"/>
      <c r="F2" s="482"/>
      <c r="G2" s="483"/>
      <c r="H2" s="483"/>
      <c r="I2" s="483"/>
      <c r="J2" s="483"/>
      <c r="K2" s="483"/>
      <c r="L2" s="483"/>
      <c r="M2" s="483"/>
      <c r="N2" s="483"/>
      <c r="O2" s="483"/>
      <c r="P2" s="483"/>
      <c r="Q2" s="483"/>
      <c r="R2" s="483"/>
      <c r="S2" s="483"/>
      <c r="T2" s="483"/>
      <c r="U2" s="483"/>
      <c r="V2" s="483"/>
      <c r="W2" s="483"/>
      <c r="X2" s="483"/>
      <c r="Y2" s="483"/>
      <c r="Z2" s="483"/>
      <c r="AA2" s="483"/>
      <c r="AB2" s="484"/>
      <c r="AC2" s="59" t="s">
        <v>88</v>
      </c>
      <c r="AD2" s="485" t="s">
        <v>97</v>
      </c>
      <c r="AE2" s="486"/>
      <c r="AH2" s="58" t="s">
        <v>11</v>
      </c>
      <c r="AI2" s="58" t="s">
        <v>63</v>
      </c>
      <c r="AJ2" s="58" t="s">
        <v>62</v>
      </c>
      <c r="AK2" s="58" t="s">
        <v>13</v>
      </c>
    </row>
    <row r="3" spans="1:37" s="58" customFormat="1" ht="21.75" customHeight="1" x14ac:dyDescent="0.25">
      <c r="A3" s="478"/>
      <c r="B3" s="479" t="s">
        <v>84</v>
      </c>
      <c r="C3" s="480"/>
      <c r="D3" s="480"/>
      <c r="E3" s="481"/>
      <c r="F3" s="479" t="s">
        <v>92</v>
      </c>
      <c r="G3" s="480"/>
      <c r="H3" s="480"/>
      <c r="I3" s="480"/>
      <c r="J3" s="480"/>
      <c r="K3" s="480"/>
      <c r="L3" s="480"/>
      <c r="M3" s="480"/>
      <c r="N3" s="480"/>
      <c r="O3" s="480"/>
      <c r="P3" s="480"/>
      <c r="Q3" s="480"/>
      <c r="R3" s="480"/>
      <c r="S3" s="480"/>
      <c r="T3" s="480"/>
      <c r="U3" s="480"/>
      <c r="V3" s="480"/>
      <c r="W3" s="480"/>
      <c r="X3" s="480"/>
      <c r="Y3" s="480"/>
      <c r="Z3" s="480"/>
      <c r="AA3" s="480"/>
      <c r="AB3" s="481"/>
      <c r="AC3" s="78" t="s">
        <v>87</v>
      </c>
      <c r="AD3" s="381"/>
      <c r="AE3" s="383"/>
      <c r="AH3" s="58" t="s">
        <v>12</v>
      </c>
      <c r="AI3" s="58" t="s">
        <v>65</v>
      </c>
      <c r="AJ3" s="58" t="s">
        <v>64</v>
      </c>
      <c r="AK3" s="58" t="s">
        <v>14</v>
      </c>
    </row>
    <row r="4" spans="1:37" s="58" customFormat="1" ht="21.75" customHeight="1" x14ac:dyDescent="0.25">
      <c r="A4" s="478"/>
      <c r="B4" s="482"/>
      <c r="C4" s="483"/>
      <c r="D4" s="483"/>
      <c r="E4" s="484"/>
      <c r="F4" s="482"/>
      <c r="G4" s="483"/>
      <c r="H4" s="483"/>
      <c r="I4" s="483"/>
      <c r="J4" s="483"/>
      <c r="K4" s="483"/>
      <c r="L4" s="483"/>
      <c r="M4" s="483"/>
      <c r="N4" s="483"/>
      <c r="O4" s="483"/>
      <c r="P4" s="483"/>
      <c r="Q4" s="483"/>
      <c r="R4" s="483"/>
      <c r="S4" s="483"/>
      <c r="T4" s="483"/>
      <c r="U4" s="483"/>
      <c r="V4" s="483"/>
      <c r="W4" s="483"/>
      <c r="X4" s="483"/>
      <c r="Y4" s="483"/>
      <c r="Z4" s="483"/>
      <c r="AA4" s="483"/>
      <c r="AB4" s="484"/>
      <c r="AC4" s="78" t="s">
        <v>89</v>
      </c>
      <c r="AD4" s="487">
        <v>43465</v>
      </c>
      <c r="AE4" s="383"/>
      <c r="AI4" s="58" t="s">
        <v>67</v>
      </c>
      <c r="AJ4" s="58" t="s">
        <v>66</v>
      </c>
      <c r="AK4" s="58" t="s">
        <v>15</v>
      </c>
    </row>
    <row r="5" spans="1:37" ht="24.75" customHeight="1" x14ac:dyDescent="0.2">
      <c r="A5" s="468" t="s">
        <v>72</v>
      </c>
      <c r="B5" s="468"/>
      <c r="C5" s="525">
        <v>43496</v>
      </c>
      <c r="D5" s="526"/>
      <c r="E5" s="526"/>
      <c r="F5" s="526"/>
      <c r="G5" s="471"/>
      <c r="H5" s="472"/>
      <c r="I5" s="472"/>
      <c r="J5" s="472"/>
      <c r="K5" s="472"/>
      <c r="L5" s="472"/>
      <c r="M5" s="57" t="s">
        <v>79</v>
      </c>
      <c r="N5" s="466" t="s">
        <v>75</v>
      </c>
      <c r="O5" s="466"/>
      <c r="P5" s="466"/>
      <c r="Q5" s="466"/>
      <c r="R5" s="466"/>
      <c r="S5" s="62"/>
      <c r="T5" s="62"/>
      <c r="U5" s="77"/>
      <c r="V5" s="473" t="s">
        <v>90</v>
      </c>
      <c r="W5" s="474"/>
      <c r="X5" s="56"/>
      <c r="Y5" s="74" t="s">
        <v>76</v>
      </c>
      <c r="Z5" s="56"/>
      <c r="AA5" s="74" t="s">
        <v>77</v>
      </c>
      <c r="AB5" s="56" t="s">
        <v>98</v>
      </c>
      <c r="AC5" s="73" t="s">
        <v>78</v>
      </c>
      <c r="AD5" s="475"/>
      <c r="AE5" s="476"/>
      <c r="AI5" s="40" t="s">
        <v>70</v>
      </c>
      <c r="AJ5" s="58" t="s">
        <v>68</v>
      </c>
    </row>
    <row r="6" spans="1:37" x14ac:dyDescent="0.2">
      <c r="A6" s="446" t="s">
        <v>52</v>
      </c>
      <c r="B6" s="446"/>
      <c r="C6" s="446"/>
      <c r="D6" s="446"/>
      <c r="E6" s="446"/>
      <c r="F6" s="446"/>
      <c r="G6" s="447" t="s">
        <v>21</v>
      </c>
      <c r="H6" s="448"/>
      <c r="I6" s="448"/>
      <c r="J6" s="448"/>
      <c r="K6" s="448"/>
      <c r="L6" s="448"/>
      <c r="M6" s="448"/>
      <c r="N6" s="448"/>
      <c r="O6" s="448"/>
      <c r="P6" s="448"/>
      <c r="Q6" s="448"/>
      <c r="R6" s="448"/>
      <c r="S6" s="448"/>
      <c r="T6" s="448"/>
      <c r="U6" s="448"/>
      <c r="V6" s="448"/>
      <c r="W6" s="448"/>
      <c r="X6" s="448"/>
      <c r="Y6" s="448"/>
      <c r="Z6" s="448"/>
      <c r="AA6" s="449"/>
      <c r="AB6" s="450" t="s">
        <v>27</v>
      </c>
      <c r="AC6" s="453" t="s">
        <v>38</v>
      </c>
      <c r="AD6" s="454"/>
      <c r="AE6" s="455"/>
      <c r="AJ6" s="58" t="s">
        <v>69</v>
      </c>
    </row>
    <row r="7" spans="1:37" s="47" customFormat="1" ht="14.25" customHeight="1" x14ac:dyDescent="0.2">
      <c r="A7" s="462" t="s">
        <v>58</v>
      </c>
      <c r="B7" s="463" t="s">
        <v>60</v>
      </c>
      <c r="C7" s="462" t="s">
        <v>40</v>
      </c>
      <c r="D7" s="462" t="s">
        <v>61</v>
      </c>
      <c r="E7" s="462" t="s">
        <v>41</v>
      </c>
      <c r="F7" s="466" t="s">
        <v>42</v>
      </c>
      <c r="G7" s="430" t="s">
        <v>74</v>
      </c>
      <c r="H7" s="430"/>
      <c r="I7" s="430"/>
      <c r="J7" s="430"/>
      <c r="K7" s="430"/>
      <c r="L7" s="431" t="s">
        <v>25</v>
      </c>
      <c r="M7" s="434" t="s">
        <v>24</v>
      </c>
      <c r="N7" s="434"/>
      <c r="O7" s="434"/>
      <c r="P7" s="434"/>
      <c r="Q7" s="434"/>
      <c r="R7" s="434"/>
      <c r="S7" s="434"/>
      <c r="T7" s="434"/>
      <c r="U7" s="434"/>
      <c r="V7" s="434"/>
      <c r="W7" s="434"/>
      <c r="X7" s="434"/>
      <c r="Y7" s="434"/>
      <c r="Z7" s="434"/>
      <c r="AA7" s="434"/>
      <c r="AB7" s="451"/>
      <c r="AC7" s="456"/>
      <c r="AD7" s="457"/>
      <c r="AE7" s="458"/>
    </row>
    <row r="8" spans="1:37" s="47" customFormat="1" ht="20.25" customHeight="1" x14ac:dyDescent="0.2">
      <c r="A8" s="462"/>
      <c r="B8" s="464"/>
      <c r="C8" s="462"/>
      <c r="D8" s="462"/>
      <c r="E8" s="462"/>
      <c r="F8" s="466"/>
      <c r="G8" s="435" t="s">
        <v>43</v>
      </c>
      <c r="H8" s="435"/>
      <c r="I8" s="435"/>
      <c r="J8" s="435"/>
      <c r="K8" s="435"/>
      <c r="L8" s="432"/>
      <c r="M8" s="436" t="s">
        <v>54</v>
      </c>
      <c r="N8" s="436" t="s">
        <v>23</v>
      </c>
      <c r="O8" s="66"/>
      <c r="P8" s="67"/>
      <c r="Q8" s="67"/>
      <c r="R8" s="438" t="s">
        <v>45</v>
      </c>
      <c r="S8" s="48"/>
      <c r="T8" s="48"/>
      <c r="U8" s="440" t="s">
        <v>44</v>
      </c>
      <c r="V8" s="441"/>
      <c r="W8" s="442"/>
      <c r="X8" s="443" t="s">
        <v>59</v>
      </c>
      <c r="Y8" s="445" t="s">
        <v>49</v>
      </c>
      <c r="Z8" s="445"/>
      <c r="AA8" s="445"/>
      <c r="AB8" s="451"/>
      <c r="AC8" s="459"/>
      <c r="AD8" s="460"/>
      <c r="AE8" s="461"/>
    </row>
    <row r="9" spans="1:37" s="47" customFormat="1" ht="47.25" customHeight="1" x14ac:dyDescent="0.2">
      <c r="A9" s="463"/>
      <c r="B9" s="465"/>
      <c r="C9" s="463"/>
      <c r="D9" s="463"/>
      <c r="E9" s="463"/>
      <c r="F9" s="467"/>
      <c r="G9" s="69" t="s">
        <v>8</v>
      </c>
      <c r="H9" s="70" t="s">
        <v>80</v>
      </c>
      <c r="I9" s="69" t="s">
        <v>9</v>
      </c>
      <c r="J9" s="70" t="s">
        <v>81</v>
      </c>
      <c r="K9" s="83" t="s">
        <v>10</v>
      </c>
      <c r="L9" s="433"/>
      <c r="M9" s="437"/>
      <c r="N9" s="437"/>
      <c r="O9" s="68"/>
      <c r="P9" s="68"/>
      <c r="Q9" s="68"/>
      <c r="R9" s="439"/>
      <c r="S9" s="49"/>
      <c r="T9" s="49"/>
      <c r="U9" s="71" t="s">
        <v>8</v>
      </c>
      <c r="V9" s="72" t="s">
        <v>9</v>
      </c>
      <c r="W9" s="71" t="s">
        <v>10</v>
      </c>
      <c r="X9" s="444"/>
      <c r="Y9" s="64" t="s">
        <v>93</v>
      </c>
      <c r="Z9" s="84" t="s">
        <v>47</v>
      </c>
      <c r="AA9" s="84" t="s">
        <v>48</v>
      </c>
      <c r="AB9" s="452"/>
      <c r="AC9" s="65" t="s">
        <v>47</v>
      </c>
      <c r="AD9" s="65" t="s">
        <v>50</v>
      </c>
      <c r="AE9" s="75" t="s">
        <v>51</v>
      </c>
    </row>
    <row r="10" spans="1:37" ht="50.25" customHeight="1" x14ac:dyDescent="0.2">
      <c r="A10" s="855" t="s">
        <v>428</v>
      </c>
      <c r="B10" s="711" t="s">
        <v>429</v>
      </c>
      <c r="C10" s="413" t="s">
        <v>430</v>
      </c>
      <c r="D10" s="413" t="s">
        <v>63</v>
      </c>
      <c r="E10" s="413" t="s">
        <v>431</v>
      </c>
      <c r="F10" s="418" t="s">
        <v>432</v>
      </c>
      <c r="G10" s="413" t="s">
        <v>14</v>
      </c>
      <c r="H10" s="415" t="str">
        <f>IF(G10="(1) RARA VEZ","1", IF(G10="(2) IMPROBABLE","2",IF(G10="(3) POSIBLE","3",IF(G10="(4) PROBABLE","4",IF(G10="(5) CASI SEGURO","5","")))))</f>
        <v>2</v>
      </c>
      <c r="I10" s="418" t="s">
        <v>66</v>
      </c>
      <c r="J10" s="420" t="str">
        <f>IF(I10="(1) INSIGNIFICANTE","1",IF(I10="(2) MENOR","2",IF(I10="(3) MODERADO","3",IF(I10="(4) MAYOR","4",IF(I10="(5) CATASTRÓFICO","5","")))))</f>
        <v>3</v>
      </c>
      <c r="K10" s="347">
        <f>+H10*J10</f>
        <v>6</v>
      </c>
      <c r="L10" s="853" t="s">
        <v>433</v>
      </c>
      <c r="M10" s="50" t="s">
        <v>6</v>
      </c>
      <c r="N10" s="41" t="s">
        <v>11</v>
      </c>
      <c r="O10" s="76">
        <f>IF(N10="SÍ",15,"0")</f>
        <v>15</v>
      </c>
      <c r="P10" s="402">
        <f>SUM(O10:O16)</f>
        <v>85</v>
      </c>
      <c r="Q10" s="404">
        <f>IF(AND(P10&gt;=0,P10&lt;=50),0,IF(AND(P10&gt;50,P10&lt;=75),1,IF(AND(P10&gt;75,P10&lt;=100),2,"REVISAR")))</f>
        <v>2</v>
      </c>
      <c r="R10" s="406" t="s">
        <v>8</v>
      </c>
      <c r="S10" s="404">
        <f>IF(R10="PROBABILIDAD",H10-Q10,J10-Q10)</f>
        <v>0</v>
      </c>
      <c r="T10" s="408">
        <f>IF($S10&lt;=0,1,$S10)</f>
        <v>1</v>
      </c>
      <c r="U10" s="410" t="str">
        <f>IF(AND($R10="PROBABILIDAD",$T10=1),$AK$2,IF(AND(R10="PROBABILIDAD",$T10=2),$AK$3,IF(AND($R10="PROBABILIDAD",$T10=3),$AK$4,IF(AND($R10="PROBABILIDAD",$T10=4),#REF!,IF(AND($R10="PROBABILIDAD",$T10=5),#REF!,$G10)))))</f>
        <v>(1) RARA VEZ</v>
      </c>
      <c r="V10" s="394" t="str">
        <f>IF(AND($R10="IMPACTO",$T10=1),$AJ$2,IF(AND(R10="IMPACTO",$T10=2),$AJ$3,IF(AND($R10="IMPACTO",$T10=3),$AJ$4,IF(AND($R10="IMPACTO",$T10=4),$AJ$5,IF(AND($R10="IMPACTO",$T10=5),$AJ$6,I10)))))</f>
        <v>(3) MODERADO</v>
      </c>
      <c r="W10" s="347">
        <f>IF(R10="PROBABILIDAD",T10*J10,T10*H10)</f>
        <v>3</v>
      </c>
      <c r="X10" s="851" t="s">
        <v>434</v>
      </c>
      <c r="Y10" s="499">
        <v>2019</v>
      </c>
      <c r="Z10" s="853" t="s">
        <v>435</v>
      </c>
      <c r="AA10" s="507" t="s">
        <v>436</v>
      </c>
      <c r="AB10" s="384">
        <v>43707</v>
      </c>
      <c r="AC10" s="815" t="s">
        <v>437</v>
      </c>
      <c r="AD10" s="815" t="s">
        <v>438</v>
      </c>
      <c r="AE10" s="832" t="s">
        <v>439</v>
      </c>
    </row>
    <row r="11" spans="1:37" ht="48" customHeight="1" x14ac:dyDescent="0.2">
      <c r="A11" s="856"/>
      <c r="B11" s="712"/>
      <c r="C11" s="858"/>
      <c r="D11" s="858"/>
      <c r="E11" s="413"/>
      <c r="F11" s="860"/>
      <c r="G11" s="413"/>
      <c r="H11" s="416"/>
      <c r="I11" s="418"/>
      <c r="J11" s="420"/>
      <c r="K11" s="347"/>
      <c r="L11" s="854"/>
      <c r="M11" s="51" t="s">
        <v>7</v>
      </c>
      <c r="N11" s="41" t="s">
        <v>11</v>
      </c>
      <c r="O11" s="42">
        <f>IF(N11="SÍ",5,"0")</f>
        <v>5</v>
      </c>
      <c r="P11" s="403"/>
      <c r="Q11" s="405"/>
      <c r="R11" s="407"/>
      <c r="S11" s="405"/>
      <c r="T11" s="409"/>
      <c r="U11" s="411"/>
      <c r="V11" s="395"/>
      <c r="W11" s="347"/>
      <c r="X11" s="851"/>
      <c r="Y11" s="385"/>
      <c r="Z11" s="854"/>
      <c r="AA11" s="660"/>
      <c r="AB11" s="385"/>
      <c r="AC11" s="816"/>
      <c r="AD11" s="816"/>
      <c r="AE11" s="820"/>
    </row>
    <row r="12" spans="1:37" ht="33" customHeight="1" x14ac:dyDescent="0.2">
      <c r="A12" s="856"/>
      <c r="B12" s="712"/>
      <c r="C12" s="858"/>
      <c r="D12" s="858"/>
      <c r="E12" s="413"/>
      <c r="F12" s="860"/>
      <c r="G12" s="413"/>
      <c r="H12" s="416"/>
      <c r="I12" s="418"/>
      <c r="J12" s="420"/>
      <c r="K12" s="392"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MODERADA</v>
      </c>
      <c r="L12" s="854"/>
      <c r="M12" s="52" t="s">
        <v>3</v>
      </c>
      <c r="N12" s="41" t="s">
        <v>12</v>
      </c>
      <c r="O12" s="42" t="str">
        <f>IF(N12="SÍ",15,"0")</f>
        <v>0</v>
      </c>
      <c r="P12" s="403"/>
      <c r="Q12" s="405"/>
      <c r="R12" s="407"/>
      <c r="S12" s="405"/>
      <c r="T12" s="409"/>
      <c r="U12" s="411"/>
      <c r="V12" s="395"/>
      <c r="W12" s="392"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MODERADA</v>
      </c>
      <c r="X12" s="851"/>
      <c r="Y12" s="385"/>
      <c r="Z12" s="854"/>
      <c r="AA12" s="660"/>
      <c r="AB12" s="385"/>
      <c r="AC12" s="816"/>
      <c r="AD12" s="816"/>
      <c r="AE12" s="820"/>
    </row>
    <row r="13" spans="1:37" ht="26.25" customHeight="1" x14ac:dyDescent="0.2">
      <c r="A13" s="856"/>
      <c r="B13" s="712"/>
      <c r="C13" s="858"/>
      <c r="D13" s="858"/>
      <c r="E13" s="413"/>
      <c r="F13" s="860"/>
      <c r="G13" s="413"/>
      <c r="H13" s="416"/>
      <c r="I13" s="418"/>
      <c r="J13" s="420"/>
      <c r="K13" s="392"/>
      <c r="L13" s="854"/>
      <c r="M13" s="52" t="s">
        <v>4</v>
      </c>
      <c r="N13" s="41" t="s">
        <v>11</v>
      </c>
      <c r="O13" s="42">
        <f>IF(N13="SÍ",10,"0")</f>
        <v>10</v>
      </c>
      <c r="P13" s="403"/>
      <c r="Q13" s="405"/>
      <c r="R13" s="407"/>
      <c r="S13" s="405"/>
      <c r="T13" s="409"/>
      <c r="U13" s="411"/>
      <c r="V13" s="395"/>
      <c r="W13" s="392"/>
      <c r="X13" s="851"/>
      <c r="Y13" s="385"/>
      <c r="Z13" s="854"/>
      <c r="AA13" s="660"/>
      <c r="AB13" s="385"/>
      <c r="AC13" s="816"/>
      <c r="AD13" s="816"/>
      <c r="AE13" s="820"/>
    </row>
    <row r="14" spans="1:37" ht="45" customHeight="1" x14ac:dyDescent="0.2">
      <c r="A14" s="856"/>
      <c r="B14" s="712"/>
      <c r="C14" s="858"/>
      <c r="D14" s="858"/>
      <c r="E14" s="413"/>
      <c r="F14" s="860"/>
      <c r="G14" s="413"/>
      <c r="H14" s="416"/>
      <c r="I14" s="418"/>
      <c r="J14" s="420"/>
      <c r="K14" s="392"/>
      <c r="L14" s="854"/>
      <c r="M14" s="51" t="s">
        <v>36</v>
      </c>
      <c r="N14" s="41" t="s">
        <v>11</v>
      </c>
      <c r="O14" s="42">
        <f>IF(N14="SÍ",15,"0")</f>
        <v>15</v>
      </c>
      <c r="P14" s="403"/>
      <c r="Q14" s="405"/>
      <c r="R14" s="407"/>
      <c r="S14" s="405"/>
      <c r="T14" s="409"/>
      <c r="U14" s="411"/>
      <c r="V14" s="395"/>
      <c r="W14" s="392"/>
      <c r="X14" s="851"/>
      <c r="Y14" s="385"/>
      <c r="Z14" s="854"/>
      <c r="AA14" s="660"/>
      <c r="AB14" s="385"/>
      <c r="AC14" s="816"/>
      <c r="AD14" s="816"/>
      <c r="AE14" s="820"/>
    </row>
    <row r="15" spans="1:37" ht="51" customHeight="1" x14ac:dyDescent="0.2">
      <c r="A15" s="856"/>
      <c r="B15" s="712"/>
      <c r="C15" s="858"/>
      <c r="D15" s="858"/>
      <c r="E15" s="413"/>
      <c r="F15" s="860"/>
      <c r="G15" s="413"/>
      <c r="H15" s="416"/>
      <c r="I15" s="418"/>
      <c r="J15" s="420"/>
      <c r="K15" s="392"/>
      <c r="L15" s="854"/>
      <c r="M15" s="51" t="s">
        <v>5</v>
      </c>
      <c r="N15" s="41" t="s">
        <v>11</v>
      </c>
      <c r="O15" s="42">
        <f>IF(N15="SÍ",10,"0")</f>
        <v>10</v>
      </c>
      <c r="P15" s="403"/>
      <c r="Q15" s="405"/>
      <c r="R15" s="407"/>
      <c r="S15" s="405"/>
      <c r="T15" s="409"/>
      <c r="U15" s="411"/>
      <c r="V15" s="395"/>
      <c r="W15" s="392"/>
      <c r="X15" s="851"/>
      <c r="Y15" s="385"/>
      <c r="Z15" s="854"/>
      <c r="AA15" s="660"/>
      <c r="AB15" s="385"/>
      <c r="AC15" s="816"/>
      <c r="AD15" s="816"/>
      <c r="AE15" s="820"/>
    </row>
    <row r="16" spans="1:37" ht="136.5" customHeight="1" x14ac:dyDescent="0.2">
      <c r="A16" s="856"/>
      <c r="B16" s="713"/>
      <c r="C16" s="859"/>
      <c r="D16" s="859"/>
      <c r="E16" s="414"/>
      <c r="F16" s="861"/>
      <c r="G16" s="414"/>
      <c r="H16" s="417"/>
      <c r="I16" s="419"/>
      <c r="J16" s="420"/>
      <c r="K16" s="393"/>
      <c r="L16" s="854"/>
      <c r="M16" s="53" t="s">
        <v>35</v>
      </c>
      <c r="N16" s="41" t="s">
        <v>11</v>
      </c>
      <c r="O16" s="42">
        <f>IF(N16="SÍ",30,"0")</f>
        <v>30</v>
      </c>
      <c r="P16" s="403"/>
      <c r="Q16" s="405"/>
      <c r="R16" s="407"/>
      <c r="S16" s="405"/>
      <c r="T16" s="409"/>
      <c r="U16" s="412"/>
      <c r="V16" s="396"/>
      <c r="W16" s="393"/>
      <c r="X16" s="852"/>
      <c r="Y16" s="385"/>
      <c r="Z16" s="854"/>
      <c r="AA16" s="661"/>
      <c r="AB16" s="385"/>
      <c r="AC16" s="816"/>
      <c r="AD16" s="816"/>
      <c r="AE16" s="820"/>
    </row>
    <row r="17" spans="1:31" ht="25.5" x14ac:dyDescent="0.2">
      <c r="A17" s="856"/>
      <c r="B17" s="711" t="s">
        <v>429</v>
      </c>
      <c r="C17" s="375" t="s">
        <v>440</v>
      </c>
      <c r="D17" s="375" t="s">
        <v>70</v>
      </c>
      <c r="E17" s="375" t="s">
        <v>441</v>
      </c>
      <c r="F17" s="375" t="s">
        <v>442</v>
      </c>
      <c r="G17" s="413" t="s">
        <v>15</v>
      </c>
      <c r="H17" s="415" t="str">
        <f>IF(G17="(1) RARA VEZ","1", IF(G17="(2) IMPROBABLE","2",IF(G17="(3) POSIBLE","3",IF(G17="(4) PROBABLE","4",IF(G17="(5) CASI SEGURO","5","")))))</f>
        <v>3</v>
      </c>
      <c r="I17" s="418" t="s">
        <v>64</v>
      </c>
      <c r="J17" s="420" t="str">
        <f>IF(I17="(1) INSIGNIFICANTE","1",IF(I17="(2) MENOR","2",IF(I17="(3) MODERADO","3",IF(I17="(4) MAYOR","4",IF(I17="(5) CATASTRÓFICO","5","")))))</f>
        <v>2</v>
      </c>
      <c r="K17" s="347">
        <f>+H17*J17</f>
        <v>6</v>
      </c>
      <c r="L17" s="824" t="s">
        <v>443</v>
      </c>
      <c r="M17" s="50" t="s">
        <v>6</v>
      </c>
      <c r="N17" s="41" t="s">
        <v>11</v>
      </c>
      <c r="O17" s="76">
        <f>IF(N17="SÍ",15,"0")</f>
        <v>15</v>
      </c>
      <c r="P17" s="402">
        <f>SUM(O17:O23)</f>
        <v>85</v>
      </c>
      <c r="Q17" s="404">
        <f>IF(AND(P17&gt;=0,P17&lt;=50),0,IF(AND(P17&gt;50,P17&lt;=75),1,IF(AND(P17&gt;75,P17&lt;=100),2,"REVISAR")))</f>
        <v>2</v>
      </c>
      <c r="R17" s="406" t="s">
        <v>8</v>
      </c>
      <c r="S17" s="404">
        <f>IF(R17="PROBABILIDAD",H17-Q17,J17-Q17)</f>
        <v>1</v>
      </c>
      <c r="T17" s="408">
        <f>IF($S17&lt;=0,1,$S17)</f>
        <v>1</v>
      </c>
      <c r="U17" s="410" t="str">
        <f>IF(AND($R17="PROBABILIDAD",$T17=1),$AK$2,IF(AND(R17="PROBABILIDAD",$T17=2),$AK$3,IF(AND($R17="PROBABILIDAD",$T17=3),$AK$4,IF(AND($R17="PROBABILIDAD",$T17=4),#REF!,IF(AND($R17="PROBABILIDAD",$T17=5),#REF!,$G17)))))</f>
        <v>(1) RARA VEZ</v>
      </c>
      <c r="V17" s="394" t="str">
        <f>IF(AND($R17="IMPACTO",$T17=1),$AJ$2,IF(AND(R17="IMPACTO",$T17=2),$AJ$3,IF(AND($R17="IMPACTO",$T17=3),$AJ$4,IF(AND($R17="IMPACTO",$T17=4),$AJ$5,IF(AND($R17="IMPACTO",$T17=5),$AJ$6,I17)))))</f>
        <v>(2) MENOR</v>
      </c>
      <c r="W17" s="397">
        <f>IF(R17="PROBABILIDAD",T17*J17,T17*H17)</f>
        <v>2</v>
      </c>
      <c r="X17" s="833" t="s">
        <v>444</v>
      </c>
      <c r="Y17" s="499">
        <v>2019</v>
      </c>
      <c r="Z17" s="400" t="s">
        <v>445</v>
      </c>
      <c r="AA17" s="507" t="s">
        <v>446</v>
      </c>
      <c r="AB17" s="384">
        <v>43707</v>
      </c>
      <c r="AC17" s="815" t="s">
        <v>447</v>
      </c>
      <c r="AD17" s="815" t="s">
        <v>438</v>
      </c>
      <c r="AE17" s="832" t="s">
        <v>439</v>
      </c>
    </row>
    <row r="18" spans="1:31" ht="25.5" x14ac:dyDescent="0.2">
      <c r="A18" s="856"/>
      <c r="B18" s="712"/>
      <c r="C18" s="351"/>
      <c r="D18" s="351"/>
      <c r="E18" s="375"/>
      <c r="F18" s="351"/>
      <c r="G18" s="413"/>
      <c r="H18" s="416"/>
      <c r="I18" s="418"/>
      <c r="J18" s="420"/>
      <c r="K18" s="347"/>
      <c r="L18" s="835"/>
      <c r="M18" s="51" t="s">
        <v>7</v>
      </c>
      <c r="N18" s="41" t="s">
        <v>11</v>
      </c>
      <c r="O18" s="42">
        <f>IF(N18="SÍ",5,"0")</f>
        <v>5</v>
      </c>
      <c r="P18" s="403"/>
      <c r="Q18" s="405"/>
      <c r="R18" s="407"/>
      <c r="S18" s="405"/>
      <c r="T18" s="409"/>
      <c r="U18" s="411"/>
      <c r="V18" s="395"/>
      <c r="W18" s="347"/>
      <c r="X18" s="833"/>
      <c r="Y18" s="385"/>
      <c r="Z18" s="385"/>
      <c r="AA18" s="660"/>
      <c r="AB18" s="385"/>
      <c r="AC18" s="816"/>
      <c r="AD18" s="816"/>
      <c r="AE18" s="820"/>
    </row>
    <row r="19" spans="1:31" x14ac:dyDescent="0.2">
      <c r="A19" s="856"/>
      <c r="B19" s="712"/>
      <c r="C19" s="351"/>
      <c r="D19" s="351"/>
      <c r="E19" s="375"/>
      <c r="F19" s="351"/>
      <c r="G19" s="413"/>
      <c r="H19" s="416"/>
      <c r="I19" s="418"/>
      <c r="J19" s="420"/>
      <c r="K19" s="392"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MODERADA</v>
      </c>
      <c r="L19" s="835"/>
      <c r="M19" s="52" t="s">
        <v>3</v>
      </c>
      <c r="N19" s="41" t="s">
        <v>12</v>
      </c>
      <c r="O19" s="42" t="str">
        <f>IF(N19="SÍ",15,"0")</f>
        <v>0</v>
      </c>
      <c r="P19" s="403"/>
      <c r="Q19" s="405"/>
      <c r="R19" s="407"/>
      <c r="S19" s="405"/>
      <c r="T19" s="409"/>
      <c r="U19" s="411"/>
      <c r="V19" s="395"/>
      <c r="W19" s="392"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BAJA</v>
      </c>
      <c r="X19" s="833"/>
      <c r="Y19" s="385"/>
      <c r="Z19" s="385"/>
      <c r="AA19" s="660"/>
      <c r="AB19" s="385"/>
      <c r="AC19" s="816"/>
      <c r="AD19" s="816"/>
      <c r="AE19" s="820"/>
    </row>
    <row r="20" spans="1:31" x14ac:dyDescent="0.2">
      <c r="A20" s="856"/>
      <c r="B20" s="712"/>
      <c r="C20" s="351"/>
      <c r="D20" s="351"/>
      <c r="E20" s="375"/>
      <c r="F20" s="351"/>
      <c r="G20" s="413"/>
      <c r="H20" s="416"/>
      <c r="I20" s="418"/>
      <c r="J20" s="420"/>
      <c r="K20" s="392"/>
      <c r="L20" s="835"/>
      <c r="M20" s="52" t="s">
        <v>4</v>
      </c>
      <c r="N20" s="41" t="s">
        <v>11</v>
      </c>
      <c r="O20" s="42">
        <f>IF(N20="SÍ",10,"0")</f>
        <v>10</v>
      </c>
      <c r="P20" s="403"/>
      <c r="Q20" s="405"/>
      <c r="R20" s="407"/>
      <c r="S20" s="405"/>
      <c r="T20" s="409"/>
      <c r="U20" s="411"/>
      <c r="V20" s="395"/>
      <c r="W20" s="392"/>
      <c r="X20" s="833"/>
      <c r="Y20" s="385"/>
      <c r="Z20" s="385"/>
      <c r="AA20" s="660"/>
      <c r="AB20" s="385"/>
      <c r="AC20" s="816"/>
      <c r="AD20" s="816"/>
      <c r="AE20" s="820"/>
    </row>
    <row r="21" spans="1:31" ht="25.5" x14ac:dyDescent="0.2">
      <c r="A21" s="856"/>
      <c r="B21" s="712"/>
      <c r="C21" s="351"/>
      <c r="D21" s="351"/>
      <c r="E21" s="375"/>
      <c r="F21" s="351"/>
      <c r="G21" s="413"/>
      <c r="H21" s="416"/>
      <c r="I21" s="418"/>
      <c r="J21" s="420"/>
      <c r="K21" s="392"/>
      <c r="L21" s="835"/>
      <c r="M21" s="51" t="s">
        <v>36</v>
      </c>
      <c r="N21" s="41" t="s">
        <v>11</v>
      </c>
      <c r="O21" s="42">
        <f>IF(N21="SÍ",15,"0")</f>
        <v>15</v>
      </c>
      <c r="P21" s="403"/>
      <c r="Q21" s="405"/>
      <c r="R21" s="407"/>
      <c r="S21" s="405"/>
      <c r="T21" s="409"/>
      <c r="U21" s="411"/>
      <c r="V21" s="395"/>
      <c r="W21" s="392"/>
      <c r="X21" s="833"/>
      <c r="Y21" s="385"/>
      <c r="Z21" s="385"/>
      <c r="AA21" s="660"/>
      <c r="AB21" s="385"/>
      <c r="AC21" s="816"/>
      <c r="AD21" s="816"/>
      <c r="AE21" s="820"/>
    </row>
    <row r="22" spans="1:31" ht="25.5" x14ac:dyDescent="0.2">
      <c r="A22" s="856"/>
      <c r="B22" s="712"/>
      <c r="C22" s="351"/>
      <c r="D22" s="351"/>
      <c r="E22" s="375"/>
      <c r="F22" s="351"/>
      <c r="G22" s="413"/>
      <c r="H22" s="416"/>
      <c r="I22" s="418"/>
      <c r="J22" s="420"/>
      <c r="K22" s="392"/>
      <c r="L22" s="835"/>
      <c r="M22" s="51" t="s">
        <v>5</v>
      </c>
      <c r="N22" s="41" t="s">
        <v>11</v>
      </c>
      <c r="O22" s="42">
        <f>IF(N22="SÍ",10,"0")</f>
        <v>10</v>
      </c>
      <c r="P22" s="403"/>
      <c r="Q22" s="405"/>
      <c r="R22" s="407"/>
      <c r="S22" s="405"/>
      <c r="T22" s="409"/>
      <c r="U22" s="411"/>
      <c r="V22" s="395"/>
      <c r="W22" s="392"/>
      <c r="X22" s="833"/>
      <c r="Y22" s="385"/>
      <c r="Z22" s="385"/>
      <c r="AA22" s="660"/>
      <c r="AB22" s="385"/>
      <c r="AC22" s="816"/>
      <c r="AD22" s="816"/>
      <c r="AE22" s="820"/>
    </row>
    <row r="23" spans="1:31" ht="25.5" x14ac:dyDescent="0.2">
      <c r="A23" s="856"/>
      <c r="B23" s="713"/>
      <c r="C23" s="415"/>
      <c r="D23" s="415"/>
      <c r="E23" s="507"/>
      <c r="F23" s="415"/>
      <c r="G23" s="414"/>
      <c r="H23" s="417"/>
      <c r="I23" s="419"/>
      <c r="J23" s="420"/>
      <c r="K23" s="393"/>
      <c r="L23" s="835"/>
      <c r="M23" s="53" t="s">
        <v>35</v>
      </c>
      <c r="N23" s="41" t="s">
        <v>11</v>
      </c>
      <c r="O23" s="42">
        <f>IF(N23="SÍ",30,"0")</f>
        <v>30</v>
      </c>
      <c r="P23" s="403"/>
      <c r="Q23" s="405"/>
      <c r="R23" s="407"/>
      <c r="S23" s="405"/>
      <c r="T23" s="409"/>
      <c r="U23" s="412"/>
      <c r="V23" s="396"/>
      <c r="W23" s="392"/>
      <c r="X23" s="833"/>
      <c r="Y23" s="385"/>
      <c r="Z23" s="385"/>
      <c r="AA23" s="660"/>
      <c r="AB23" s="385"/>
      <c r="AC23" s="816"/>
      <c r="AD23" s="816"/>
      <c r="AE23" s="820"/>
    </row>
    <row r="24" spans="1:31" ht="25.5" x14ac:dyDescent="0.2">
      <c r="A24" s="856"/>
      <c r="B24" s="846" t="s">
        <v>429</v>
      </c>
      <c r="C24" s="847" t="s">
        <v>448</v>
      </c>
      <c r="D24" s="848" t="s">
        <v>63</v>
      </c>
      <c r="E24" s="847" t="s">
        <v>449</v>
      </c>
      <c r="F24" s="847" t="s">
        <v>450</v>
      </c>
      <c r="G24" s="413" t="s">
        <v>15</v>
      </c>
      <c r="H24" s="415" t="str">
        <f>IF(G24="(1) RARA VEZ","1", IF(G24="(2) IMPROBABLE","2",IF(G24="(3) POSIBLE","3",IF(G24="(4) PROBABLE","4",IF(G24="(5) CASI SEGURO","5","")))))</f>
        <v>3</v>
      </c>
      <c r="I24" s="418" t="s">
        <v>66</v>
      </c>
      <c r="J24" s="420" t="str">
        <f>IF(I24="(1) INSIGNIFICANTE","1",IF(I24="(2) MENOR","2",IF(I24="(3) MODERADO","3",IF(I24="(4) MAYOR","4",IF(I24="(5) CATASTRÓFICO","5","")))))</f>
        <v>3</v>
      </c>
      <c r="K24" s="347">
        <f>+H24*J24</f>
        <v>9</v>
      </c>
      <c r="L24" s="843" t="s">
        <v>451</v>
      </c>
      <c r="M24" s="50" t="s">
        <v>6</v>
      </c>
      <c r="N24" s="41" t="s">
        <v>11</v>
      </c>
      <c r="O24" s="76">
        <f>IF(N24="SÍ",15,"0")</f>
        <v>15</v>
      </c>
      <c r="P24" s="402">
        <f>SUM(O24:O30)</f>
        <v>85</v>
      </c>
      <c r="Q24" s="404">
        <f>IF(AND(P24&gt;=0,P24&lt;=50),0,IF(AND(P24&gt;50,P24&lt;=75),1,IF(AND(P24&gt;75,P24&lt;=100),2,"REVISAR")))</f>
        <v>2</v>
      </c>
      <c r="R24" s="406" t="s">
        <v>8</v>
      </c>
      <c r="S24" s="404">
        <f>IF(R24="PROBABILIDAD",H24-Q24,J24-Q24)</f>
        <v>1</v>
      </c>
      <c r="T24" s="408">
        <f>IF($S24&lt;=0,1,$S24)</f>
        <v>1</v>
      </c>
      <c r="U24" s="410" t="str">
        <f>IF(AND($R24="PROBABILIDAD",$T24=1),$AK$2,IF(AND(R24="PROBABILIDAD",$T24=2),$AK$3,IF(AND($R24="PROBABILIDAD",$T24=3),$AK$4,IF(AND($R24="PROBABILIDAD",$T24=4),#REF!,IF(AND($R24="PROBABILIDAD",$T24=5),#REF!,$G24)))))</f>
        <v>(1) RARA VEZ</v>
      </c>
      <c r="V24" s="394" t="str">
        <f>IF(AND($R24="IMPACTO",$T24=1),$AJ$2,IF(AND(R24="IMPACTO",$T24=2),$AJ$3,IF(AND($R24="IMPACTO",$T24=3),$AJ$4,IF(AND($R24="IMPACTO",$T24=4),$AJ$5,IF(AND($R24="IMPACTO",$T24=5),$AJ$6,I24)))))</f>
        <v>(3) MODERADO</v>
      </c>
      <c r="W24" s="397">
        <f>IF(R24="PROBABILIDAD",T24*J24,T24*H24)</f>
        <v>3</v>
      </c>
      <c r="X24" s="839" t="s">
        <v>434</v>
      </c>
      <c r="Y24" s="499">
        <v>2019</v>
      </c>
      <c r="Z24" s="841" t="s">
        <v>435</v>
      </c>
      <c r="AA24" s="507" t="s">
        <v>446</v>
      </c>
      <c r="AB24" s="384">
        <v>43707</v>
      </c>
      <c r="AC24" s="815" t="s">
        <v>437</v>
      </c>
      <c r="AD24" s="815" t="s">
        <v>438</v>
      </c>
      <c r="AE24" s="832" t="s">
        <v>439</v>
      </c>
    </row>
    <row r="25" spans="1:31" ht="25.5" x14ac:dyDescent="0.2">
      <c r="A25" s="856"/>
      <c r="B25" s="844"/>
      <c r="C25" s="844"/>
      <c r="D25" s="849"/>
      <c r="E25" s="844"/>
      <c r="F25" s="844"/>
      <c r="G25" s="413"/>
      <c r="H25" s="416"/>
      <c r="I25" s="418"/>
      <c r="J25" s="420"/>
      <c r="K25" s="347"/>
      <c r="L25" s="844"/>
      <c r="M25" s="51" t="s">
        <v>7</v>
      </c>
      <c r="N25" s="41" t="s">
        <v>11</v>
      </c>
      <c r="O25" s="42">
        <f>IF(N25="SÍ",5,"0")</f>
        <v>5</v>
      </c>
      <c r="P25" s="403"/>
      <c r="Q25" s="405"/>
      <c r="R25" s="407"/>
      <c r="S25" s="405"/>
      <c r="T25" s="409"/>
      <c r="U25" s="411"/>
      <c r="V25" s="395"/>
      <c r="W25" s="347"/>
      <c r="X25" s="839"/>
      <c r="Y25" s="385"/>
      <c r="Z25" s="509"/>
      <c r="AA25" s="660"/>
      <c r="AB25" s="385"/>
      <c r="AC25" s="816"/>
      <c r="AD25" s="816"/>
      <c r="AE25" s="820"/>
    </row>
    <row r="26" spans="1:31" x14ac:dyDescent="0.2">
      <c r="A26" s="856"/>
      <c r="B26" s="844"/>
      <c r="C26" s="844"/>
      <c r="D26" s="849"/>
      <c r="E26" s="844"/>
      <c r="F26" s="844"/>
      <c r="G26" s="413"/>
      <c r="H26" s="416"/>
      <c r="I26" s="418"/>
      <c r="J26" s="420"/>
      <c r="K26" s="392"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ALTA</v>
      </c>
      <c r="L26" s="844"/>
      <c r="M26" s="52" t="s">
        <v>3</v>
      </c>
      <c r="N26" s="41" t="s">
        <v>12</v>
      </c>
      <c r="O26" s="42" t="str">
        <f>IF(N26="SÍ",15,"0")</f>
        <v>0</v>
      </c>
      <c r="P26" s="403"/>
      <c r="Q26" s="405"/>
      <c r="R26" s="407"/>
      <c r="S26" s="405"/>
      <c r="T26" s="409"/>
      <c r="U26" s="411"/>
      <c r="V26" s="395"/>
      <c r="W26" s="392"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MODERADA</v>
      </c>
      <c r="X26" s="839"/>
      <c r="Y26" s="385"/>
      <c r="Z26" s="509"/>
      <c r="AA26" s="660"/>
      <c r="AB26" s="385"/>
      <c r="AC26" s="816"/>
      <c r="AD26" s="816"/>
      <c r="AE26" s="820"/>
    </row>
    <row r="27" spans="1:31" x14ac:dyDescent="0.2">
      <c r="A27" s="856"/>
      <c r="B27" s="844"/>
      <c r="C27" s="844"/>
      <c r="D27" s="849"/>
      <c r="E27" s="844"/>
      <c r="F27" s="844"/>
      <c r="G27" s="413"/>
      <c r="H27" s="416"/>
      <c r="I27" s="418"/>
      <c r="J27" s="420"/>
      <c r="K27" s="392"/>
      <c r="L27" s="844"/>
      <c r="M27" s="52" t="s">
        <v>4</v>
      </c>
      <c r="N27" s="41" t="s">
        <v>11</v>
      </c>
      <c r="O27" s="42">
        <f>IF(N27="SÍ",10,"0")</f>
        <v>10</v>
      </c>
      <c r="P27" s="403"/>
      <c r="Q27" s="405"/>
      <c r="R27" s="407"/>
      <c r="S27" s="405"/>
      <c r="T27" s="409"/>
      <c r="U27" s="411"/>
      <c r="V27" s="395"/>
      <c r="W27" s="392"/>
      <c r="X27" s="839"/>
      <c r="Y27" s="385"/>
      <c r="Z27" s="509"/>
      <c r="AA27" s="660"/>
      <c r="AB27" s="385"/>
      <c r="AC27" s="816"/>
      <c r="AD27" s="816"/>
      <c r="AE27" s="820"/>
    </row>
    <row r="28" spans="1:31" ht="25.5" x14ac:dyDescent="0.2">
      <c r="A28" s="856"/>
      <c r="B28" s="844"/>
      <c r="C28" s="844"/>
      <c r="D28" s="849"/>
      <c r="E28" s="844"/>
      <c r="F28" s="844"/>
      <c r="G28" s="413"/>
      <c r="H28" s="416"/>
      <c r="I28" s="418"/>
      <c r="J28" s="420"/>
      <c r="K28" s="392"/>
      <c r="L28" s="844"/>
      <c r="M28" s="51" t="s">
        <v>36</v>
      </c>
      <c r="N28" s="41" t="s">
        <v>11</v>
      </c>
      <c r="O28" s="42">
        <f>IF(N28="SÍ",15,"0")</f>
        <v>15</v>
      </c>
      <c r="P28" s="403"/>
      <c r="Q28" s="405"/>
      <c r="R28" s="407"/>
      <c r="S28" s="405"/>
      <c r="T28" s="409"/>
      <c r="U28" s="411"/>
      <c r="V28" s="395"/>
      <c r="W28" s="392"/>
      <c r="X28" s="839"/>
      <c r="Y28" s="385"/>
      <c r="Z28" s="509"/>
      <c r="AA28" s="660"/>
      <c r="AB28" s="385"/>
      <c r="AC28" s="816"/>
      <c r="AD28" s="816"/>
      <c r="AE28" s="820"/>
    </row>
    <row r="29" spans="1:31" ht="25.5" x14ac:dyDescent="0.2">
      <c r="A29" s="856"/>
      <c r="B29" s="844"/>
      <c r="C29" s="844"/>
      <c r="D29" s="849"/>
      <c r="E29" s="844"/>
      <c r="F29" s="844"/>
      <c r="G29" s="413"/>
      <c r="H29" s="416"/>
      <c r="I29" s="418"/>
      <c r="J29" s="420"/>
      <c r="K29" s="392"/>
      <c r="L29" s="844"/>
      <c r="M29" s="51" t="s">
        <v>5</v>
      </c>
      <c r="N29" s="41" t="s">
        <v>11</v>
      </c>
      <c r="O29" s="42">
        <f>IF(N29="SÍ",10,"0")</f>
        <v>10</v>
      </c>
      <c r="P29" s="403"/>
      <c r="Q29" s="405"/>
      <c r="R29" s="407"/>
      <c r="S29" s="405"/>
      <c r="T29" s="409"/>
      <c r="U29" s="411"/>
      <c r="V29" s="395"/>
      <c r="W29" s="392"/>
      <c r="X29" s="839"/>
      <c r="Y29" s="385"/>
      <c r="Z29" s="509"/>
      <c r="AA29" s="660"/>
      <c r="AB29" s="385"/>
      <c r="AC29" s="816"/>
      <c r="AD29" s="816"/>
      <c r="AE29" s="820"/>
    </row>
    <row r="30" spans="1:31" ht="25.5" x14ac:dyDescent="0.2">
      <c r="A30" s="856"/>
      <c r="B30" s="845"/>
      <c r="C30" s="845"/>
      <c r="D30" s="850"/>
      <c r="E30" s="845"/>
      <c r="F30" s="845"/>
      <c r="G30" s="414"/>
      <c r="H30" s="417"/>
      <c r="I30" s="419"/>
      <c r="J30" s="420"/>
      <c r="K30" s="393"/>
      <c r="L30" s="845"/>
      <c r="M30" s="53" t="s">
        <v>35</v>
      </c>
      <c r="N30" s="41" t="s">
        <v>11</v>
      </c>
      <c r="O30" s="42">
        <f>IF(N30="SÍ",30,"0")</f>
        <v>30</v>
      </c>
      <c r="P30" s="403"/>
      <c r="Q30" s="405"/>
      <c r="R30" s="407"/>
      <c r="S30" s="405"/>
      <c r="T30" s="409"/>
      <c r="U30" s="412"/>
      <c r="V30" s="396"/>
      <c r="W30" s="392"/>
      <c r="X30" s="840"/>
      <c r="Y30" s="385"/>
      <c r="Z30" s="842"/>
      <c r="AA30" s="661"/>
      <c r="AB30" s="385"/>
      <c r="AC30" s="816"/>
      <c r="AD30" s="816"/>
      <c r="AE30" s="820"/>
    </row>
    <row r="31" spans="1:31" ht="25.5" x14ac:dyDescent="0.2">
      <c r="A31" s="856"/>
      <c r="B31" s="836" t="s">
        <v>429</v>
      </c>
      <c r="C31" s="375" t="s">
        <v>452</v>
      </c>
      <c r="D31" s="375" t="s">
        <v>65</v>
      </c>
      <c r="E31" s="375" t="s">
        <v>453</v>
      </c>
      <c r="F31" s="375" t="s">
        <v>454</v>
      </c>
      <c r="G31" s="413" t="s">
        <v>14</v>
      </c>
      <c r="H31" s="415" t="str">
        <f>IF(G31="(1) RARA VEZ","1", IF(G31="(2) IMPROBABLE","2",IF(G31="(3) POSIBLE","3",IF(G31="(4) PROBABLE","4",IF(G31="(5) CASI SEGURO","5","")))))</f>
        <v>2</v>
      </c>
      <c r="I31" s="418" t="s">
        <v>66</v>
      </c>
      <c r="J31" s="420" t="str">
        <f>IF(I31="(1) INSIGNIFICANTE","1",IF(I31="(2) MENOR","2",IF(I31="(3) MODERADO","3",IF(I31="(4) MAYOR","4",IF(I31="(5) CATASTRÓFICO","5","")))))</f>
        <v>3</v>
      </c>
      <c r="K31" s="347">
        <f>+H31*J31</f>
        <v>6</v>
      </c>
      <c r="L31" s="824" t="s">
        <v>455</v>
      </c>
      <c r="M31" s="50" t="s">
        <v>6</v>
      </c>
      <c r="N31" s="41" t="s">
        <v>11</v>
      </c>
      <c r="O31" s="76">
        <f>IF(N31="SÍ",15,"0")</f>
        <v>15</v>
      </c>
      <c r="P31" s="402">
        <f>SUM(O31:O37)</f>
        <v>85</v>
      </c>
      <c r="Q31" s="404">
        <f>IF(AND(P31&gt;=0,P31&lt;=50),0,IF(AND(P31&gt;50,P31&lt;=75),1,IF(AND(P31&gt;75,P31&lt;=100),2,"REVISAR")))</f>
        <v>2</v>
      </c>
      <c r="R31" s="406" t="s">
        <v>8</v>
      </c>
      <c r="S31" s="404">
        <f>IF(R31="PROBABILIDAD",H31-Q31,J31-Q31)</f>
        <v>0</v>
      </c>
      <c r="T31" s="408">
        <f>IF($S31&lt;=0,1,$S31)</f>
        <v>1</v>
      </c>
      <c r="U31" s="410" t="str">
        <f>IF(AND($R31="PROBABILIDAD",$T31=1),$AK$2,IF(AND(R31="PROBABILIDAD",$T31=2),$AK$3,IF(AND($R31="PROBABILIDAD",$T31=3),$AK$4,IF(AND($R31="PROBABILIDAD",$T31=4),#REF!,IF(AND($R31="PROBABILIDAD",$T31=5),#REF!,$G31)))))</f>
        <v>(1) RARA VEZ</v>
      </c>
      <c r="V31" s="394" t="str">
        <f>IF(AND($R31="IMPACTO",$T31=1),$AJ$2,IF(AND(R31="IMPACTO",$T31=2),$AJ$3,IF(AND($R31="IMPACTO",$T31=3),$AJ$4,IF(AND($R31="IMPACTO",$T31=4),$AJ$5,IF(AND($R31="IMPACTO",$T31=5),$AJ$6,I31)))))</f>
        <v>(3) MODERADO</v>
      </c>
      <c r="W31" s="397">
        <f xml:space="preserve"> IF(R31="PROBABILIDAD",T31*J31,T31*H31)</f>
        <v>3</v>
      </c>
      <c r="X31" s="833" t="s">
        <v>456</v>
      </c>
      <c r="Y31" s="499">
        <v>2019</v>
      </c>
      <c r="Z31" s="401" t="s">
        <v>457</v>
      </c>
      <c r="AA31" s="401" t="s">
        <v>458</v>
      </c>
      <c r="AB31" s="384">
        <v>43707</v>
      </c>
      <c r="AC31" s="815" t="s">
        <v>459</v>
      </c>
      <c r="AD31" s="815" t="s">
        <v>438</v>
      </c>
      <c r="AE31" s="832" t="s">
        <v>460</v>
      </c>
    </row>
    <row r="32" spans="1:31" ht="25.5" x14ac:dyDescent="0.2">
      <c r="A32" s="856"/>
      <c r="B32" s="837"/>
      <c r="C32" s="351"/>
      <c r="D32" s="351"/>
      <c r="E32" s="375"/>
      <c r="F32" s="351"/>
      <c r="G32" s="413"/>
      <c r="H32" s="416"/>
      <c r="I32" s="418"/>
      <c r="J32" s="420"/>
      <c r="K32" s="347"/>
      <c r="L32" s="835"/>
      <c r="M32" s="51" t="s">
        <v>7</v>
      </c>
      <c r="N32" s="41" t="s">
        <v>11</v>
      </c>
      <c r="O32" s="42">
        <f>IF(N32="SÍ",5,"0")</f>
        <v>5</v>
      </c>
      <c r="P32" s="403"/>
      <c r="Q32" s="405"/>
      <c r="R32" s="407"/>
      <c r="S32" s="405"/>
      <c r="T32" s="409"/>
      <c r="U32" s="411"/>
      <c r="V32" s="395"/>
      <c r="W32" s="347"/>
      <c r="X32" s="833"/>
      <c r="Y32" s="385"/>
      <c r="Z32" s="401"/>
      <c r="AA32" s="660"/>
      <c r="AB32" s="385"/>
      <c r="AC32" s="816"/>
      <c r="AD32" s="816"/>
      <c r="AE32" s="820"/>
    </row>
    <row r="33" spans="1:34" x14ac:dyDescent="0.2">
      <c r="A33" s="856"/>
      <c r="B33" s="837"/>
      <c r="C33" s="351"/>
      <c r="D33" s="351"/>
      <c r="E33" s="375"/>
      <c r="F33" s="351"/>
      <c r="G33" s="413"/>
      <c r="H33" s="416"/>
      <c r="I33" s="418"/>
      <c r="J33" s="420"/>
      <c r="K33" s="392"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MODERADA</v>
      </c>
      <c r="L33" s="835"/>
      <c r="M33" s="52" t="s">
        <v>3</v>
      </c>
      <c r="N33" s="41" t="s">
        <v>12</v>
      </c>
      <c r="O33" s="42" t="str">
        <f>IF(N33="SÍ",15,"0")</f>
        <v>0</v>
      </c>
      <c r="P33" s="403"/>
      <c r="Q33" s="405"/>
      <c r="R33" s="407"/>
      <c r="S33" s="405"/>
      <c r="T33" s="409"/>
      <c r="U33" s="411"/>
      <c r="V33" s="395"/>
      <c r="W33" s="392"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MODERADA</v>
      </c>
      <c r="X33" s="833"/>
      <c r="Y33" s="385"/>
      <c r="Z33" s="401"/>
      <c r="AA33" s="660"/>
      <c r="AB33" s="385"/>
      <c r="AC33" s="816"/>
      <c r="AD33" s="816"/>
      <c r="AE33" s="820"/>
    </row>
    <row r="34" spans="1:34" x14ac:dyDescent="0.2">
      <c r="A34" s="856"/>
      <c r="B34" s="837"/>
      <c r="C34" s="351"/>
      <c r="D34" s="351"/>
      <c r="E34" s="375"/>
      <c r="F34" s="351"/>
      <c r="G34" s="413"/>
      <c r="H34" s="416"/>
      <c r="I34" s="418"/>
      <c r="J34" s="420"/>
      <c r="K34" s="392"/>
      <c r="L34" s="835"/>
      <c r="M34" s="52" t="s">
        <v>4</v>
      </c>
      <c r="N34" s="41" t="s">
        <v>11</v>
      </c>
      <c r="O34" s="42">
        <f>IF(N34="SÍ",10,"0")</f>
        <v>10</v>
      </c>
      <c r="P34" s="403"/>
      <c r="Q34" s="405"/>
      <c r="R34" s="407"/>
      <c r="S34" s="405"/>
      <c r="T34" s="409"/>
      <c r="U34" s="411"/>
      <c r="V34" s="395"/>
      <c r="W34" s="392"/>
      <c r="X34" s="833"/>
      <c r="Y34" s="385"/>
      <c r="Z34" s="401"/>
      <c r="AA34" s="660"/>
      <c r="AB34" s="385"/>
      <c r="AC34" s="816"/>
      <c r="AD34" s="816"/>
      <c r="AE34" s="820"/>
    </row>
    <row r="35" spans="1:34" ht="25.5" x14ac:dyDescent="0.2">
      <c r="A35" s="856"/>
      <c r="B35" s="837"/>
      <c r="C35" s="351"/>
      <c r="D35" s="351"/>
      <c r="E35" s="375"/>
      <c r="F35" s="351"/>
      <c r="G35" s="413"/>
      <c r="H35" s="416"/>
      <c r="I35" s="418"/>
      <c r="J35" s="420"/>
      <c r="K35" s="392"/>
      <c r="L35" s="835"/>
      <c r="M35" s="51" t="s">
        <v>36</v>
      </c>
      <c r="N35" s="41" t="s">
        <v>11</v>
      </c>
      <c r="O35" s="42">
        <f>IF(N35="SÍ",15,"0")</f>
        <v>15</v>
      </c>
      <c r="P35" s="403"/>
      <c r="Q35" s="405"/>
      <c r="R35" s="407"/>
      <c r="S35" s="405"/>
      <c r="T35" s="409"/>
      <c r="U35" s="411"/>
      <c r="V35" s="395"/>
      <c r="W35" s="392"/>
      <c r="X35" s="833"/>
      <c r="Y35" s="385"/>
      <c r="Z35" s="401"/>
      <c r="AA35" s="660"/>
      <c r="AB35" s="385"/>
      <c r="AC35" s="816"/>
      <c r="AD35" s="816"/>
      <c r="AE35" s="820"/>
    </row>
    <row r="36" spans="1:34" ht="25.5" x14ac:dyDescent="0.2">
      <c r="A36" s="856"/>
      <c r="B36" s="837"/>
      <c r="C36" s="351"/>
      <c r="D36" s="351"/>
      <c r="E36" s="375"/>
      <c r="F36" s="351"/>
      <c r="G36" s="413"/>
      <c r="H36" s="416"/>
      <c r="I36" s="418"/>
      <c r="J36" s="420"/>
      <c r="K36" s="392"/>
      <c r="L36" s="835"/>
      <c r="M36" s="51" t="s">
        <v>5</v>
      </c>
      <c r="N36" s="41" t="s">
        <v>11</v>
      </c>
      <c r="O36" s="42">
        <f>IF(N36="SÍ",10,"0")</f>
        <v>10</v>
      </c>
      <c r="P36" s="403"/>
      <c r="Q36" s="405"/>
      <c r="R36" s="407"/>
      <c r="S36" s="405"/>
      <c r="T36" s="409"/>
      <c r="U36" s="411"/>
      <c r="V36" s="395"/>
      <c r="W36" s="392"/>
      <c r="X36" s="833"/>
      <c r="Y36" s="385"/>
      <c r="Z36" s="401"/>
      <c r="AA36" s="660"/>
      <c r="AB36" s="385"/>
      <c r="AC36" s="816"/>
      <c r="AD36" s="816"/>
      <c r="AE36" s="820"/>
    </row>
    <row r="37" spans="1:34" ht="25.5" x14ac:dyDescent="0.2">
      <c r="A37" s="857"/>
      <c r="B37" s="838"/>
      <c r="C37" s="415"/>
      <c r="D37" s="415"/>
      <c r="E37" s="507"/>
      <c r="F37" s="415"/>
      <c r="G37" s="414"/>
      <c r="H37" s="417"/>
      <c r="I37" s="419"/>
      <c r="J37" s="420"/>
      <c r="K37" s="393"/>
      <c r="L37" s="835"/>
      <c r="M37" s="53" t="s">
        <v>35</v>
      </c>
      <c r="N37" s="41" t="s">
        <v>11</v>
      </c>
      <c r="O37" s="42">
        <f>IF(N37="SÍ",30,"0")</f>
        <v>30</v>
      </c>
      <c r="P37" s="403"/>
      <c r="Q37" s="405"/>
      <c r="R37" s="407"/>
      <c r="S37" s="405"/>
      <c r="T37" s="409"/>
      <c r="U37" s="412"/>
      <c r="V37" s="396"/>
      <c r="W37" s="392"/>
      <c r="X37" s="834"/>
      <c r="Y37" s="385"/>
      <c r="Z37" s="401"/>
      <c r="AA37" s="661"/>
      <c r="AB37" s="385"/>
      <c r="AC37" s="816"/>
      <c r="AD37" s="816"/>
      <c r="AE37" s="820"/>
    </row>
    <row r="38" spans="1:34" x14ac:dyDescent="0.2">
      <c r="A38" s="376" t="s">
        <v>94</v>
      </c>
      <c r="B38" s="376"/>
      <c r="C38" s="376"/>
      <c r="D38" s="376"/>
      <c r="E38" s="376"/>
      <c r="F38" s="376"/>
      <c r="G38" s="376"/>
      <c r="H38" s="376"/>
      <c r="I38" s="376"/>
      <c r="J38" s="376"/>
      <c r="K38" s="376"/>
      <c r="L38" s="376"/>
      <c r="M38" s="376"/>
      <c r="N38" s="376"/>
      <c r="O38" s="376"/>
      <c r="P38" s="376"/>
      <c r="Q38" s="376"/>
      <c r="R38" s="376"/>
      <c r="S38" s="376"/>
      <c r="T38" s="376"/>
      <c r="U38" s="376"/>
      <c r="V38" s="376"/>
      <c r="W38" s="376"/>
      <c r="X38" s="376"/>
      <c r="Y38" s="376"/>
      <c r="Z38" s="376"/>
      <c r="AA38" s="376"/>
      <c r="AB38" s="376"/>
      <c r="AC38" s="376"/>
      <c r="AD38" s="376"/>
      <c r="AE38" s="376"/>
    </row>
    <row r="39" spans="1:34" x14ac:dyDescent="0.2">
      <c r="A39" s="377" t="s">
        <v>34</v>
      </c>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row>
    <row r="40" spans="1:34" x14ac:dyDescent="0.2">
      <c r="A40" s="379" t="s">
        <v>55</v>
      </c>
      <c r="B40" s="379"/>
      <c r="C40" s="379" t="s">
        <v>71</v>
      </c>
      <c r="D40" s="379"/>
      <c r="E40" s="379"/>
      <c r="F40" s="379"/>
      <c r="G40" s="379"/>
      <c r="H40" s="379"/>
      <c r="I40" s="379"/>
      <c r="J40" s="379"/>
      <c r="K40" s="379"/>
      <c r="L40" s="379"/>
      <c r="M40" s="379"/>
      <c r="N40" s="379"/>
      <c r="O40" s="379"/>
      <c r="P40" s="379"/>
      <c r="Q40" s="379"/>
      <c r="R40" s="379"/>
      <c r="S40" s="379"/>
      <c r="T40" s="379"/>
      <c r="U40" s="379"/>
      <c r="V40" s="379"/>
      <c r="W40" s="379"/>
      <c r="X40" s="379"/>
      <c r="Y40" s="379"/>
      <c r="Z40" s="380" t="s">
        <v>91</v>
      </c>
      <c r="AA40" s="380"/>
      <c r="AB40" s="380"/>
      <c r="AC40" s="381" t="s">
        <v>26</v>
      </c>
      <c r="AD40" s="382"/>
      <c r="AE40" s="383"/>
    </row>
    <row r="41" spans="1:34" s="43" customFormat="1" x14ac:dyDescent="0.2">
      <c r="A41" s="358"/>
      <c r="B41" s="359"/>
      <c r="C41" s="360"/>
      <c r="D41" s="360"/>
      <c r="E41" s="360"/>
      <c r="F41" s="360"/>
      <c r="G41" s="360"/>
      <c r="H41" s="360"/>
      <c r="I41" s="360"/>
      <c r="J41" s="360"/>
      <c r="K41" s="360"/>
      <c r="L41" s="360"/>
      <c r="M41" s="360"/>
      <c r="N41" s="360"/>
      <c r="O41" s="360"/>
      <c r="P41" s="360"/>
      <c r="Q41" s="360"/>
      <c r="R41" s="360"/>
      <c r="S41" s="360"/>
      <c r="T41" s="360"/>
      <c r="U41" s="360"/>
      <c r="V41" s="360"/>
      <c r="W41" s="360"/>
      <c r="X41" s="360"/>
      <c r="Y41" s="360"/>
      <c r="Z41" s="361"/>
      <c r="AA41" s="362"/>
      <c r="AB41" s="363"/>
      <c r="AC41" s="364"/>
      <c r="AD41" s="364"/>
      <c r="AE41" s="364"/>
    </row>
    <row r="42" spans="1:34" s="43" customFormat="1" x14ac:dyDescent="0.2">
      <c r="A42" s="358"/>
      <c r="B42" s="359"/>
      <c r="C42" s="360"/>
      <c r="D42" s="360"/>
      <c r="E42" s="360"/>
      <c r="F42" s="360"/>
      <c r="G42" s="360"/>
      <c r="H42" s="360"/>
      <c r="I42" s="360"/>
      <c r="J42" s="360"/>
      <c r="K42" s="360"/>
      <c r="L42" s="360"/>
      <c r="M42" s="360"/>
      <c r="N42" s="360"/>
      <c r="O42" s="360"/>
      <c r="P42" s="360"/>
      <c r="Q42" s="360"/>
      <c r="R42" s="360"/>
      <c r="S42" s="360"/>
      <c r="T42" s="360"/>
      <c r="U42" s="360"/>
      <c r="V42" s="360"/>
      <c r="W42" s="360"/>
      <c r="X42" s="360"/>
      <c r="Y42" s="360"/>
      <c r="Z42" s="361"/>
      <c r="AA42" s="362"/>
      <c r="AB42" s="363"/>
      <c r="AC42" s="364"/>
      <c r="AD42" s="364"/>
      <c r="AE42" s="364"/>
    </row>
    <row r="43" spans="1:34" s="43" customFormat="1" x14ac:dyDescent="0.2">
      <c r="A43" s="358"/>
      <c r="B43" s="359"/>
      <c r="C43" s="360"/>
      <c r="D43" s="360"/>
      <c r="E43" s="360"/>
      <c r="F43" s="360"/>
      <c r="G43" s="360"/>
      <c r="H43" s="360"/>
      <c r="I43" s="360"/>
      <c r="J43" s="360"/>
      <c r="K43" s="360"/>
      <c r="L43" s="360"/>
      <c r="M43" s="360"/>
      <c r="N43" s="360"/>
      <c r="O43" s="360"/>
      <c r="P43" s="360"/>
      <c r="Q43" s="360"/>
      <c r="R43" s="360"/>
      <c r="S43" s="360"/>
      <c r="T43" s="360"/>
      <c r="U43" s="360"/>
      <c r="V43" s="360"/>
      <c r="W43" s="360"/>
      <c r="X43" s="360"/>
      <c r="Y43" s="360"/>
      <c r="Z43" s="361"/>
      <c r="AA43" s="362"/>
      <c r="AB43" s="363"/>
      <c r="AC43" s="364"/>
      <c r="AD43" s="364"/>
      <c r="AE43" s="364"/>
    </row>
    <row r="44" spans="1:34" x14ac:dyDescent="0.2">
      <c r="A44" s="365" t="s">
        <v>37</v>
      </c>
      <c r="B44" s="366"/>
      <c r="C44" s="366"/>
      <c r="D44" s="366"/>
      <c r="E44" s="366"/>
      <c r="F44" s="366"/>
      <c r="G44" s="366"/>
      <c r="H44" s="366"/>
      <c r="I44" s="366"/>
      <c r="J44" s="366"/>
      <c r="K44" s="366"/>
      <c r="L44" s="366"/>
      <c r="M44" s="366"/>
      <c r="N44" s="366"/>
      <c r="O44" s="366"/>
      <c r="P44" s="366"/>
      <c r="Q44" s="366"/>
      <c r="R44" s="366"/>
      <c r="S44" s="366"/>
      <c r="T44" s="366"/>
      <c r="U44" s="366"/>
      <c r="V44" s="366"/>
      <c r="W44" s="366"/>
      <c r="X44" s="366"/>
      <c r="Y44" s="366"/>
      <c r="Z44" s="366"/>
      <c r="AA44" s="366"/>
      <c r="AB44" s="366"/>
      <c r="AC44" s="366"/>
      <c r="AD44" s="366"/>
      <c r="AE44" s="367"/>
    </row>
    <row r="45" spans="1:34" x14ac:dyDescent="0.2">
      <c r="A45" s="347" t="s">
        <v>26</v>
      </c>
      <c r="B45" s="347"/>
      <c r="C45" s="347"/>
      <c r="D45" s="347"/>
      <c r="E45" s="347"/>
      <c r="F45" s="347"/>
      <c r="G45" s="347" t="s">
        <v>82</v>
      </c>
      <c r="H45" s="347"/>
      <c r="I45" s="347"/>
      <c r="J45" s="347"/>
      <c r="K45" s="347"/>
      <c r="L45" s="347"/>
      <c r="M45" s="347"/>
      <c r="N45" s="347" t="s">
        <v>73</v>
      </c>
      <c r="O45" s="347"/>
      <c r="P45" s="347"/>
      <c r="Q45" s="347"/>
      <c r="R45" s="347"/>
      <c r="S45" s="347"/>
      <c r="T45" s="347"/>
      <c r="U45" s="347"/>
      <c r="V45" s="347"/>
      <c r="W45" s="347"/>
      <c r="X45" s="347"/>
      <c r="Y45" s="347"/>
      <c r="Z45" s="347"/>
      <c r="AA45" s="368" t="str">
        <f>IF(OR(X5="X",U5="X"),"APOYO OFICINA ASESORA DE PLANEACIÓN","APOYO OFICINA DE CONTROL INTERNO")</f>
        <v>APOYO OFICINA DE CONTROL INTERNO</v>
      </c>
      <c r="AB45" s="368"/>
      <c r="AC45" s="368"/>
      <c r="AD45" s="368"/>
      <c r="AE45" s="368"/>
      <c r="AF45" s="60"/>
      <c r="AG45" s="60"/>
      <c r="AH45" s="44"/>
    </row>
    <row r="46" spans="1:34" ht="25.5" x14ac:dyDescent="0.2">
      <c r="A46" s="85" t="s">
        <v>95</v>
      </c>
      <c r="B46" s="347"/>
      <c r="C46" s="347"/>
      <c r="D46" s="347"/>
      <c r="E46" s="347"/>
      <c r="F46" s="347"/>
      <c r="G46" s="85" t="s">
        <v>95</v>
      </c>
      <c r="H46" s="347"/>
      <c r="I46" s="347"/>
      <c r="J46" s="347"/>
      <c r="K46" s="347"/>
      <c r="L46" s="347"/>
      <c r="M46" s="347"/>
      <c r="N46" s="352" t="s">
        <v>95</v>
      </c>
      <c r="O46" s="353"/>
      <c r="P46" s="353"/>
      <c r="Q46" s="353"/>
      <c r="R46" s="354"/>
      <c r="S46" s="54"/>
      <c r="T46" s="54"/>
      <c r="U46" s="351"/>
      <c r="V46" s="351"/>
      <c r="W46" s="351"/>
      <c r="X46" s="351"/>
      <c r="Y46" s="351"/>
      <c r="Z46" s="351"/>
      <c r="AA46" s="85" t="s">
        <v>95</v>
      </c>
      <c r="AB46" s="355"/>
      <c r="AC46" s="356"/>
      <c r="AD46" s="356"/>
      <c r="AE46" s="357"/>
      <c r="AF46" s="60"/>
      <c r="AG46" s="60"/>
      <c r="AH46" s="44"/>
    </row>
    <row r="47" spans="1:34" s="43" customFormat="1" x14ac:dyDescent="0.2">
      <c r="A47" s="55" t="s">
        <v>32</v>
      </c>
      <c r="B47" s="347" t="s">
        <v>424</v>
      </c>
      <c r="C47" s="347"/>
      <c r="D47" s="347"/>
      <c r="E47" s="347"/>
      <c r="F47" s="347"/>
      <c r="G47" s="55" t="s">
        <v>32</v>
      </c>
      <c r="H47" s="347"/>
      <c r="I47" s="347"/>
      <c r="J47" s="347"/>
      <c r="K47" s="347"/>
      <c r="L47" s="347"/>
      <c r="M47" s="347"/>
      <c r="N47" s="54" t="s">
        <v>32</v>
      </c>
      <c r="O47" s="54"/>
      <c r="P47" s="54"/>
      <c r="Q47" s="54"/>
      <c r="R47" s="54"/>
      <c r="S47" s="54"/>
      <c r="T47" s="54"/>
      <c r="U47" s="351" t="s">
        <v>425</v>
      </c>
      <c r="V47" s="351"/>
      <c r="W47" s="351"/>
      <c r="X47" s="351"/>
      <c r="Y47" s="351"/>
      <c r="Z47" s="351"/>
      <c r="AA47" s="55" t="s">
        <v>32</v>
      </c>
      <c r="AB47" s="351" t="s">
        <v>461</v>
      </c>
      <c r="AC47" s="351"/>
      <c r="AD47" s="351"/>
      <c r="AE47" s="351"/>
      <c r="AF47" s="61"/>
      <c r="AG47" s="61"/>
      <c r="AH47" s="45"/>
    </row>
    <row r="48" spans="1:34" s="43" customFormat="1" x14ac:dyDescent="0.2">
      <c r="A48" s="55" t="s">
        <v>33</v>
      </c>
      <c r="B48" s="347" t="s">
        <v>426</v>
      </c>
      <c r="C48" s="347"/>
      <c r="D48" s="347"/>
      <c r="E48" s="347"/>
      <c r="F48" s="347"/>
      <c r="G48" s="55" t="s">
        <v>33</v>
      </c>
      <c r="H48" s="347"/>
      <c r="I48" s="347"/>
      <c r="J48" s="347"/>
      <c r="K48" s="347"/>
      <c r="L48" s="347"/>
      <c r="M48" s="347"/>
      <c r="N48" s="348" t="s">
        <v>33</v>
      </c>
      <c r="O48" s="349"/>
      <c r="P48" s="349"/>
      <c r="Q48" s="349"/>
      <c r="R48" s="350"/>
      <c r="S48" s="54"/>
      <c r="T48" s="54"/>
      <c r="U48" s="351" t="s">
        <v>427</v>
      </c>
      <c r="V48" s="351"/>
      <c r="W48" s="351"/>
      <c r="X48" s="351"/>
      <c r="Y48" s="351"/>
      <c r="Z48" s="351"/>
      <c r="AA48" s="55" t="s">
        <v>33</v>
      </c>
      <c r="AB48" s="351" t="s">
        <v>462</v>
      </c>
      <c r="AC48" s="351"/>
      <c r="AD48" s="351"/>
      <c r="AE48" s="351"/>
      <c r="AF48" s="61"/>
      <c r="AG48" s="61"/>
      <c r="AH48" s="45"/>
    </row>
    <row r="49" spans="4:34" s="43" customFormat="1" x14ac:dyDescent="0.2">
      <c r="D49" s="46"/>
      <c r="AF49" s="45"/>
      <c r="AG49" s="45"/>
      <c r="AH49" s="45"/>
    </row>
    <row r="50" spans="4:34" x14ac:dyDescent="0.2">
      <c r="AF50" s="44"/>
      <c r="AG50" s="44"/>
      <c r="AH50" s="44"/>
    </row>
    <row r="51" spans="4:34" x14ac:dyDescent="0.2">
      <c r="AF51" s="44"/>
      <c r="AG51" s="44"/>
      <c r="AH51" s="44"/>
    </row>
  </sheetData>
  <mergeCells count="189">
    <mergeCell ref="A5:B5"/>
    <mergeCell ref="C5:F5"/>
    <mergeCell ref="G5:L5"/>
    <mergeCell ref="N5:R5"/>
    <mergeCell ref="V5:W5"/>
    <mergeCell ref="AD5:AE5"/>
    <mergeCell ref="A1:A4"/>
    <mergeCell ref="B1:E2"/>
    <mergeCell ref="F1:AB2"/>
    <mergeCell ref="AD1:AE1"/>
    <mergeCell ref="AD2:AE2"/>
    <mergeCell ref="B3:E4"/>
    <mergeCell ref="F3:AB4"/>
    <mergeCell ref="AD3:AE3"/>
    <mergeCell ref="AD4:AE4"/>
    <mergeCell ref="A6:F6"/>
    <mergeCell ref="G6:AA6"/>
    <mergeCell ref="AB6:AB9"/>
    <mergeCell ref="AC6:AE8"/>
    <mergeCell ref="A7:A9"/>
    <mergeCell ref="B7:B9"/>
    <mergeCell ref="C7:C9"/>
    <mergeCell ref="D7:D9"/>
    <mergeCell ref="E7:E9"/>
    <mergeCell ref="F7:F9"/>
    <mergeCell ref="G7:K7"/>
    <mergeCell ref="L7:L9"/>
    <mergeCell ref="M7:AA7"/>
    <mergeCell ref="G8:K8"/>
    <mergeCell ref="M8:M9"/>
    <mergeCell ref="N8:N9"/>
    <mergeCell ref="R8:R9"/>
    <mergeCell ref="U8:W8"/>
    <mergeCell ref="X8:X9"/>
    <mergeCell ref="Y8:AA8"/>
    <mergeCell ref="G10:G16"/>
    <mergeCell ref="H10:H16"/>
    <mergeCell ref="I10:I16"/>
    <mergeCell ref="J10:J16"/>
    <mergeCell ref="K10:K11"/>
    <mergeCell ref="L10:L16"/>
    <mergeCell ref="A10:A37"/>
    <mergeCell ref="B10:B16"/>
    <mergeCell ref="C10:C16"/>
    <mergeCell ref="D10:D16"/>
    <mergeCell ref="E10:E16"/>
    <mergeCell ref="F10:F16"/>
    <mergeCell ref="B17:B23"/>
    <mergeCell ref="C17:C23"/>
    <mergeCell ref="D17:D23"/>
    <mergeCell ref="E17:E23"/>
    <mergeCell ref="H17:H23"/>
    <mergeCell ref="I17:I23"/>
    <mergeCell ref="J17:J23"/>
    <mergeCell ref="K17:K18"/>
    <mergeCell ref="AB10:AB16"/>
    <mergeCell ref="AC10:AC16"/>
    <mergeCell ref="AD10:AD16"/>
    <mergeCell ref="AE10:AE16"/>
    <mergeCell ref="K12:K16"/>
    <mergeCell ref="W12:W16"/>
    <mergeCell ref="V10:V16"/>
    <mergeCell ref="W10:W11"/>
    <mergeCell ref="X10:X16"/>
    <mergeCell ref="Y10:Y16"/>
    <mergeCell ref="Z10:Z16"/>
    <mergeCell ref="AA10:AA16"/>
    <mergeCell ref="P10:P16"/>
    <mergeCell ref="Q10:Q16"/>
    <mergeCell ref="R10:R16"/>
    <mergeCell ref="S10:S16"/>
    <mergeCell ref="T10:T16"/>
    <mergeCell ref="U10:U16"/>
    <mergeCell ref="E24:E30"/>
    <mergeCell ref="F24:F30"/>
    <mergeCell ref="G24:G30"/>
    <mergeCell ref="AA17:AA23"/>
    <mergeCell ref="AB17:AB23"/>
    <mergeCell ref="AC17:AC23"/>
    <mergeCell ref="AD17:AD23"/>
    <mergeCell ref="AE17:AE23"/>
    <mergeCell ref="K19:K23"/>
    <mergeCell ref="W19:W23"/>
    <mergeCell ref="U17:U23"/>
    <mergeCell ref="V17:V23"/>
    <mergeCell ref="W17:W18"/>
    <mergeCell ref="X17:X23"/>
    <mergeCell ref="Y17:Y23"/>
    <mergeCell ref="Z17:Z23"/>
    <mergeCell ref="L17:L23"/>
    <mergeCell ref="P17:P23"/>
    <mergeCell ref="Q17:Q23"/>
    <mergeCell ref="R17:R23"/>
    <mergeCell ref="S17:S23"/>
    <mergeCell ref="T17:T23"/>
    <mergeCell ref="F17:F23"/>
    <mergeCell ref="G17:G23"/>
    <mergeCell ref="B31:B37"/>
    <mergeCell ref="C31:C37"/>
    <mergeCell ref="D31:D37"/>
    <mergeCell ref="E31:E37"/>
    <mergeCell ref="F31:F37"/>
    <mergeCell ref="W24:W25"/>
    <mergeCell ref="X24:X30"/>
    <mergeCell ref="Y24:Y30"/>
    <mergeCell ref="Z24:Z30"/>
    <mergeCell ref="Q24:Q30"/>
    <mergeCell ref="R24:R30"/>
    <mergeCell ref="S24:S30"/>
    <mergeCell ref="T24:T30"/>
    <mergeCell ref="U24:U30"/>
    <mergeCell ref="V24:V30"/>
    <mergeCell ref="H24:H30"/>
    <mergeCell ref="I24:I30"/>
    <mergeCell ref="J24:J30"/>
    <mergeCell ref="K24:K25"/>
    <mergeCell ref="L24:L30"/>
    <mergeCell ref="P24:P30"/>
    <mergeCell ref="B24:B30"/>
    <mergeCell ref="C24:C30"/>
    <mergeCell ref="D24:D30"/>
    <mergeCell ref="G31:G37"/>
    <mergeCell ref="H31:H37"/>
    <mergeCell ref="I31:I37"/>
    <mergeCell ref="J31:J37"/>
    <mergeCell ref="K31:K32"/>
    <mergeCell ref="L31:L37"/>
    <mergeCell ref="AC24:AC30"/>
    <mergeCell ref="AD24:AD30"/>
    <mergeCell ref="AE24:AE30"/>
    <mergeCell ref="K26:K30"/>
    <mergeCell ref="W26:W30"/>
    <mergeCell ref="AA24:AA30"/>
    <mergeCell ref="AB24:AB30"/>
    <mergeCell ref="AB31:AB37"/>
    <mergeCell ref="AC31:AC37"/>
    <mergeCell ref="AD31:AD37"/>
    <mergeCell ref="AE31:AE37"/>
    <mergeCell ref="K33:K37"/>
    <mergeCell ref="W33:W37"/>
    <mergeCell ref="V31:V37"/>
    <mergeCell ref="W31:W32"/>
    <mergeCell ref="X31:X37"/>
    <mergeCell ref="Y31:Y37"/>
    <mergeCell ref="Z31:Z37"/>
    <mergeCell ref="AA31:AA37"/>
    <mergeCell ref="P31:P37"/>
    <mergeCell ref="Q31:Q37"/>
    <mergeCell ref="R31:R37"/>
    <mergeCell ref="S31:S37"/>
    <mergeCell ref="T31:T37"/>
    <mergeCell ref="U31:U37"/>
    <mergeCell ref="A41:B41"/>
    <mergeCell ref="C41:Y41"/>
    <mergeCell ref="Z41:AB41"/>
    <mergeCell ref="AC41:AE41"/>
    <mergeCell ref="A42:B42"/>
    <mergeCell ref="C42:Y42"/>
    <mergeCell ref="Z42:AB42"/>
    <mergeCell ref="AC42:AE42"/>
    <mergeCell ref="A38:AE38"/>
    <mergeCell ref="A39:AE39"/>
    <mergeCell ref="A40:B40"/>
    <mergeCell ref="C40:Y40"/>
    <mergeCell ref="Z40:AB40"/>
    <mergeCell ref="AC40:AE40"/>
    <mergeCell ref="A43:B43"/>
    <mergeCell ref="C43:Y43"/>
    <mergeCell ref="Z43:AB43"/>
    <mergeCell ref="AC43:AE43"/>
    <mergeCell ref="A44:AE44"/>
    <mergeCell ref="A45:F45"/>
    <mergeCell ref="G45:M45"/>
    <mergeCell ref="N45:Z45"/>
    <mergeCell ref="AA45:AE45"/>
    <mergeCell ref="B48:F48"/>
    <mergeCell ref="H48:M48"/>
    <mergeCell ref="N48:R48"/>
    <mergeCell ref="U48:Z48"/>
    <mergeCell ref="AB48:AE48"/>
    <mergeCell ref="B46:F46"/>
    <mergeCell ref="H46:M46"/>
    <mergeCell ref="N46:R46"/>
    <mergeCell ref="U46:Z46"/>
    <mergeCell ref="AB46:AE46"/>
    <mergeCell ref="B47:F47"/>
    <mergeCell ref="H47:M47"/>
    <mergeCell ref="U47:Z47"/>
    <mergeCell ref="AB47:AE47"/>
  </mergeCells>
  <conditionalFormatting sqref="K10:K16">
    <cfRule type="expression" dxfId="183" priority="45">
      <formula>$K$12="BAJA"</formula>
    </cfRule>
    <cfRule type="expression" dxfId="182" priority="46">
      <formula>$K$12="MODERADA"</formula>
    </cfRule>
    <cfRule type="expression" dxfId="181" priority="47">
      <formula>$K$12="ALTA"</formula>
    </cfRule>
    <cfRule type="expression" dxfId="180" priority="48">
      <formula>$K$12="EXTREMA"</formula>
    </cfRule>
  </conditionalFormatting>
  <conditionalFormatting sqref="K17:K18">
    <cfRule type="expression" dxfId="179" priority="41">
      <formula>$K$19="BAJA"</formula>
    </cfRule>
    <cfRule type="expression" dxfId="178" priority="42">
      <formula>$K$19="MODERADA"</formula>
    </cfRule>
    <cfRule type="expression" dxfId="177" priority="43">
      <formula>$K$19="ALTA"</formula>
    </cfRule>
    <cfRule type="expression" dxfId="176" priority="44">
      <formula>$K$19="EXTREMA"</formula>
    </cfRule>
  </conditionalFormatting>
  <conditionalFormatting sqref="W17:W23">
    <cfRule type="expression" dxfId="175" priority="37">
      <formula>$W$19="MODERADA"</formula>
    </cfRule>
    <cfRule type="expression" dxfId="174" priority="38">
      <formula>$W$19="EXTREMA"</formula>
    </cfRule>
    <cfRule type="expression" dxfId="173" priority="39">
      <formula>$W$19="ALTA"</formula>
    </cfRule>
    <cfRule type="expression" dxfId="172" priority="40">
      <formula>$W$19="BAJA"</formula>
    </cfRule>
  </conditionalFormatting>
  <conditionalFormatting sqref="K24:K25">
    <cfRule type="expression" dxfId="171" priority="33">
      <formula>$K$26="BAJA"</formula>
    </cfRule>
    <cfRule type="expression" dxfId="170" priority="34">
      <formula>$K$26="MODERADA"</formula>
    </cfRule>
    <cfRule type="expression" dxfId="169" priority="35">
      <formula>$K$26="ALTA"</formula>
    </cfRule>
    <cfRule type="expression" dxfId="168" priority="36">
      <formula>$K$26="EXTREMA"</formula>
    </cfRule>
  </conditionalFormatting>
  <conditionalFormatting sqref="W24:W30">
    <cfRule type="expression" dxfId="167" priority="29">
      <formula>$W$26="MODERADA"</formula>
    </cfRule>
    <cfRule type="expression" dxfId="166" priority="30">
      <formula>$W$26="EXTREMA"</formula>
    </cfRule>
    <cfRule type="expression" dxfId="165" priority="31">
      <formula>$W$26="ALTA"</formula>
    </cfRule>
    <cfRule type="expression" dxfId="164" priority="32">
      <formula>$W$26="BAJA"</formula>
    </cfRule>
  </conditionalFormatting>
  <conditionalFormatting sqref="K31:K32">
    <cfRule type="expression" dxfId="163" priority="25">
      <formula>$K$33="BAJA"</formula>
    </cfRule>
    <cfRule type="expression" dxfId="162" priority="26">
      <formula>$K$33="MODERADA"</formula>
    </cfRule>
    <cfRule type="expression" dxfId="161" priority="27">
      <formula>$K$33="ALTA"</formula>
    </cfRule>
    <cfRule type="expression" dxfId="160" priority="28">
      <formula>$K$33="EXTREMA"</formula>
    </cfRule>
  </conditionalFormatting>
  <conditionalFormatting sqref="W31:W37">
    <cfRule type="expression" dxfId="159" priority="21">
      <formula>$W$33="MODERADA"</formula>
    </cfRule>
    <cfRule type="expression" dxfId="158" priority="22">
      <formula>$W$33="EXTREMA"</formula>
    </cfRule>
    <cfRule type="expression" dxfId="157" priority="23">
      <formula>$W$33="ALTA"</formula>
    </cfRule>
    <cfRule type="expression" dxfId="156" priority="24">
      <formula>$W$33="BAJA"</formula>
    </cfRule>
  </conditionalFormatting>
  <conditionalFormatting sqref="K26:K30">
    <cfRule type="expression" dxfId="155" priority="13">
      <formula>$K$26="BAJA"</formula>
    </cfRule>
    <cfRule type="expression" dxfId="154" priority="14">
      <formula>$K$26="MODERADA"</formula>
    </cfRule>
    <cfRule type="expression" dxfId="153" priority="15">
      <formula>$K$26="ALTA"</formula>
    </cfRule>
    <cfRule type="expression" dxfId="152" priority="16">
      <formula>$K$26="EXTREMA"</formula>
    </cfRule>
  </conditionalFormatting>
  <conditionalFormatting sqref="K33:K37">
    <cfRule type="expression" dxfId="151" priority="9">
      <formula>$K$33="BAJA"</formula>
    </cfRule>
    <cfRule type="expression" dxfId="150" priority="10">
      <formula>$K$33="MODERADA"</formula>
    </cfRule>
    <cfRule type="expression" dxfId="149" priority="11">
      <formula>$K$33="ALTA"</formula>
    </cfRule>
    <cfRule type="expression" dxfId="148" priority="12">
      <formula>$K$33="EXTREMA"</formula>
    </cfRule>
  </conditionalFormatting>
  <conditionalFormatting sqref="K19:K23">
    <cfRule type="expression" dxfId="147" priority="17">
      <formula>$K$19="BAJA"</formula>
    </cfRule>
    <cfRule type="expression" dxfId="146" priority="18">
      <formula>$K$19="MODERADA"</formula>
    </cfRule>
    <cfRule type="expression" dxfId="145" priority="19">
      <formula>$K$19="ALTA"</formula>
    </cfRule>
    <cfRule type="expression" dxfId="144" priority="20">
      <formula>$K$19="EXTREMA"</formula>
    </cfRule>
  </conditionalFormatting>
  <conditionalFormatting sqref="W10:W11">
    <cfRule type="expression" dxfId="143" priority="5">
      <formula>$K$12="BAJA"</formula>
    </cfRule>
    <cfRule type="expression" dxfId="142" priority="6">
      <formula>$K$12="MODERADA"</formula>
    </cfRule>
    <cfRule type="expression" dxfId="141" priority="7">
      <formula>$K$12="ALTA"</formula>
    </cfRule>
    <cfRule type="expression" dxfId="140" priority="8">
      <formula>$K$12="EXTREMA"</formula>
    </cfRule>
  </conditionalFormatting>
  <conditionalFormatting sqref="W12:W16">
    <cfRule type="expression" dxfId="139" priority="1">
      <formula>$K$12="BAJA"</formula>
    </cfRule>
    <cfRule type="expression" dxfId="138" priority="2">
      <formula>$K$12="MODERADA"</formula>
    </cfRule>
    <cfRule type="expression" dxfId="137" priority="3">
      <formula>$K$12="ALTA"</formula>
    </cfRule>
    <cfRule type="expression" dxfId="136" priority="4">
      <formula>$K$12="EXTREMA"</formula>
    </cfRule>
  </conditionalFormatting>
  <dataValidations count="5">
    <dataValidation type="list" allowBlank="1" showInputMessage="1" showErrorMessage="1" sqref="D10:D24 D31:D37">
      <formula1>$AK$2:$AK$7</formula1>
    </dataValidation>
    <dataValidation type="list" allowBlank="1" showInputMessage="1" showErrorMessage="1" sqref="R10:R37">
      <formula1>$AJ$1:$AK$1</formula1>
    </dataValidation>
    <dataValidation type="list" allowBlank="1" showInputMessage="1" showErrorMessage="1" sqref="G10:G37">
      <formula1>$AK$2:$AK$4</formula1>
    </dataValidation>
    <dataValidation type="list" allowBlank="1" showInputMessage="1" showErrorMessage="1" sqref="N10:N37">
      <formula1>$AH$2:$AH$3</formula1>
    </dataValidation>
    <dataValidation type="list" allowBlank="1" showInputMessage="1" showErrorMessage="1" sqref="I10:I37">
      <formula1>$AJ$2:$AJ$4</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MAPA DE RIESGOS CORRUPCIÓN</vt:lpstr>
      <vt:lpstr>ATENCIÓN AL CIUDADANO</vt:lpstr>
      <vt:lpstr>MANTENIMIENTO DE BIENES</vt:lpstr>
      <vt:lpstr>ECONOMATO</vt:lpstr>
      <vt:lpstr>DESARROLLO HUMANO</vt:lpstr>
      <vt:lpstr>GESTIÓN LOGISTICA</vt:lpstr>
      <vt:lpstr>SERVICIOS ADMINISTRATIVOS</vt:lpstr>
      <vt:lpstr>CONTRACTUAL</vt:lpstr>
      <vt:lpstr>GESTIÓN JURIDICA</vt:lpstr>
      <vt:lpstr>GESTIÓN AMBIENTAL</vt:lpstr>
      <vt:lpstr>GESTIÓN DOCUMENTAL</vt:lpstr>
      <vt:lpstr>CONTROL INTERNO DISCIPLINARIO</vt:lpstr>
      <vt:lpstr>CONTABILIDAD</vt:lpstr>
      <vt:lpstr>PRESUPUESTO</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2018-12-21T20:56:07Z</cp:lastPrinted>
  <dcterms:created xsi:type="dcterms:W3CDTF">2016-10-28T13:56:30Z</dcterms:created>
  <dcterms:modified xsi:type="dcterms:W3CDTF">2019-10-02T16:23:27Z</dcterms:modified>
</cp:coreProperties>
</file>