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showInkAnnotation="0"/>
  <mc:AlternateContent xmlns:mc="http://schemas.openxmlformats.org/markup-compatibility/2006">
    <mc:Choice Requires="x15">
      <x15ac:absPath xmlns:x15ac="http://schemas.microsoft.com/office/spreadsheetml/2010/11/ac" url="Y:\SOPORTES CONTRATISTAS\MAPAS DE RIESGOS\GESTIÓN\"/>
    </mc:Choice>
  </mc:AlternateContent>
  <xr:revisionPtr revIDLastSave="0" documentId="13_ncr:1_{85BEA190-BB0D-4D6C-9F3E-C71CEAF0DA20}" xr6:coauthVersionLast="44" xr6:coauthVersionMax="44" xr10:uidLastSave="{00000000-0000-0000-0000-000000000000}"/>
  <bookViews>
    <workbookView xWindow="-120" yWindow="-120" windowWidth="29040" windowHeight="15840" firstSheet="4" activeTab="10" xr2:uid="{00000000-000D-0000-FFFF-FFFF00000000}"/>
  </bookViews>
  <sheets>
    <sheet name="MAPA DE RIESGOS CORRUPCIÓN" sheetId="2" state="hidden" r:id="rId1"/>
    <sheet name="ATENCIÓN A LA CIUDADANÍA" sheetId="10" r:id="rId2"/>
    <sheet name="DESARROLLO HUMANO" sheetId="11" r:id="rId3"/>
    <sheet name="AMBIENTAL" sheetId="12" r:id="rId4"/>
    <sheet name="MANTENIMIENTO DE BIENES" sheetId="13" r:id="rId5"/>
    <sheet name="SERVICIOS ADMINISTRATIVOS" sheetId="14" r:id="rId6"/>
    <sheet name="SISTEMAS" sheetId="15" r:id="rId7"/>
    <sheet name="GFINANCIERA PRES" sheetId="6" r:id="rId8"/>
    <sheet name="ALMACÉN" sheetId="16" r:id="rId9"/>
    <sheet name="DOCUMENTAL" sheetId="17" r:id="rId10"/>
    <sheet name="CID" sheetId="18" r:id="rId11"/>
  </sheets>
  <definedNames>
    <definedName name="_xlnm._FilterDatabase" localSheetId="8" hidden="1">ALMACÉN!$A$1:$AL$35</definedName>
    <definedName name="_xlnm._FilterDatabase" localSheetId="3" hidden="1">AMBIENTAL!$A$1:$AL$49</definedName>
    <definedName name="_xlnm._FilterDatabase" localSheetId="1" hidden="1">'ATENCIÓN A LA CIUDADANÍA'!$A$1:$AL$35</definedName>
    <definedName name="_xlnm._FilterDatabase" localSheetId="10" hidden="1">CID!$A$1:$AL$28</definedName>
    <definedName name="_xlnm._FilterDatabase" localSheetId="2" hidden="1">'DESARROLLO HUMANO'!$A$1:$AL$84</definedName>
    <definedName name="_xlnm._FilterDatabase" localSheetId="9" hidden="1">DOCUMENTAL!$A$1:$AL$42</definedName>
    <definedName name="_xlnm._FilterDatabase" localSheetId="7" hidden="1">'GFINANCIERA PRES'!$A$1:$AL$27</definedName>
    <definedName name="_xlnm._FilterDatabase" localSheetId="4" hidden="1">'MANTENIMIENTO DE BIENES'!$A$1:$AL$35</definedName>
    <definedName name="_xlnm._FilterDatabase" localSheetId="5" hidden="1">'SERVICIOS ADMINISTRATIVOS'!$A$1:$AL$49</definedName>
    <definedName name="_xlnm._FilterDatabase" localSheetId="6" hidden="1">SISTEMAS!$A$1:$AL$35</definedName>
    <definedName name="_xlnm.Print_Area" localSheetId="8">ALMACÉN!$A$1:$AG$35</definedName>
    <definedName name="_xlnm.Print_Area" localSheetId="3">AMBIENTAL!$A$1:$AG$49</definedName>
    <definedName name="_xlnm.Print_Area" localSheetId="1">'ATENCIÓN A LA CIUDADANÍA'!$A$1:$AG$42</definedName>
    <definedName name="_xlnm.Print_Area" localSheetId="10">CID!$A$1:$AG$28</definedName>
    <definedName name="_xlnm.Print_Area" localSheetId="2">'DESARROLLO HUMANO'!$A$1:$AG$84</definedName>
    <definedName name="_xlnm.Print_Area" localSheetId="9">DOCUMENTAL!$A$1:$AG$42</definedName>
    <definedName name="_xlnm.Print_Area" localSheetId="7">'GFINANCIERA PRES'!$A$1:$AG$27</definedName>
    <definedName name="_xlnm.Print_Area" localSheetId="4">'MANTENIMIENTO DE BIENES'!$A$1:$AG$35</definedName>
    <definedName name="_xlnm.Print_Area" localSheetId="5">'SERVICIOS ADMINISTRATIVOS'!$A$1:$AG$49</definedName>
    <definedName name="_xlnm.Print_Area" localSheetId="6">SISTEMAS!$A$1:$AG$35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8" i="18" l="1"/>
  <c r="N17" i="18"/>
  <c r="N16" i="18"/>
  <c r="N15" i="18"/>
  <c r="N14" i="18"/>
  <c r="N13" i="18"/>
  <c r="N12" i="18"/>
  <c r="O12" i="18" s="1"/>
  <c r="O15" i="18" s="1"/>
  <c r="I12" i="18"/>
  <c r="I13" i="18" s="1"/>
  <c r="Q15" i="18" l="1"/>
  <c r="R15" i="18"/>
  <c r="J12" i="18"/>
  <c r="I14" i="18"/>
  <c r="S15" i="18" l="1"/>
  <c r="T15" i="18"/>
  <c r="Q12" i="18"/>
  <c r="AB40" i="17" l="1"/>
  <c r="N32" i="17"/>
  <c r="N31" i="17"/>
  <c r="N30" i="17"/>
  <c r="N29" i="17"/>
  <c r="N28" i="17"/>
  <c r="N27" i="17"/>
  <c r="N26" i="17"/>
  <c r="O26" i="17" s="1"/>
  <c r="O29" i="17" s="1"/>
  <c r="I26" i="17"/>
  <c r="I27" i="17" s="1"/>
  <c r="N25" i="17"/>
  <c r="N24" i="17"/>
  <c r="N23" i="17"/>
  <c r="N22" i="17"/>
  <c r="N21" i="17"/>
  <c r="N20" i="17"/>
  <c r="N19" i="17"/>
  <c r="O19" i="17" s="1"/>
  <c r="O22" i="17" s="1"/>
  <c r="I19" i="17"/>
  <c r="I20" i="17" s="1"/>
  <c r="N18" i="17"/>
  <c r="N17" i="17"/>
  <c r="N16" i="17"/>
  <c r="N15" i="17"/>
  <c r="N14" i="17"/>
  <c r="N13" i="17"/>
  <c r="N12" i="17"/>
  <c r="O12" i="17" s="1"/>
  <c r="O15" i="17" s="1"/>
  <c r="I12" i="17"/>
  <c r="I13" i="17" s="1"/>
  <c r="J12" i="17" l="1"/>
  <c r="I14" i="17"/>
  <c r="I21" i="17"/>
  <c r="J19" i="17"/>
  <c r="J26" i="17"/>
  <c r="I28" i="17"/>
  <c r="R15" i="17"/>
  <c r="Q15" i="17"/>
  <c r="Q22" i="17"/>
  <c r="Q19" i="17" s="1"/>
  <c r="R22" i="17"/>
  <c r="R29" i="17"/>
  <c r="Q29" i="17"/>
  <c r="Q26" i="17" s="1"/>
  <c r="S29" i="17" l="1"/>
  <c r="S15" i="17"/>
  <c r="T22" i="17"/>
  <c r="Q12" i="17"/>
  <c r="T15" i="17"/>
  <c r="S22" i="17"/>
  <c r="T29" i="17"/>
  <c r="AB33" i="16" l="1"/>
  <c r="N25" i="16"/>
  <c r="N24" i="16"/>
  <c r="N23" i="16"/>
  <c r="N22" i="16"/>
  <c r="N21" i="16"/>
  <c r="N20" i="16"/>
  <c r="N19" i="16"/>
  <c r="O19" i="16" s="1"/>
  <c r="O22" i="16" s="1"/>
  <c r="I19" i="16"/>
  <c r="I20" i="16" s="1"/>
  <c r="N18" i="16"/>
  <c r="N17" i="16"/>
  <c r="N16" i="16"/>
  <c r="N15" i="16"/>
  <c r="N14" i="16"/>
  <c r="N13" i="16"/>
  <c r="N12" i="16"/>
  <c r="O12" i="16" s="1"/>
  <c r="O15" i="16" s="1"/>
  <c r="I12" i="16"/>
  <c r="I13" i="16" s="1"/>
  <c r="I14" i="16" l="1"/>
  <c r="J12" i="16"/>
  <c r="R22" i="16"/>
  <c r="Q22" i="16"/>
  <c r="Q19" i="16" s="1"/>
  <c r="R15" i="16"/>
  <c r="Q15" i="16"/>
  <c r="I21" i="16"/>
  <c r="J19" i="16"/>
  <c r="T22" i="16" l="1"/>
  <c r="Q12" i="16"/>
  <c r="T15" i="16"/>
  <c r="S15" i="16"/>
  <c r="S22" i="16"/>
  <c r="N25" i="15" l="1"/>
  <c r="N24" i="15"/>
  <c r="N23" i="15"/>
  <c r="N22" i="15"/>
  <c r="N21" i="15"/>
  <c r="N20" i="15"/>
  <c r="O19" i="15"/>
  <c r="O22" i="15" s="1"/>
  <c r="N19" i="15"/>
  <c r="I19" i="15"/>
  <c r="I20" i="15" s="1"/>
  <c r="N18" i="15"/>
  <c r="N17" i="15"/>
  <c r="N16" i="15"/>
  <c r="N15" i="15"/>
  <c r="N14" i="15"/>
  <c r="N13" i="15"/>
  <c r="N12" i="15"/>
  <c r="O12" i="15" s="1"/>
  <c r="O15" i="15" s="1"/>
  <c r="I12" i="15"/>
  <c r="I13" i="15" s="1"/>
  <c r="I14" i="15" l="1"/>
  <c r="J12" i="15"/>
  <c r="J19" i="15"/>
  <c r="I21" i="15"/>
  <c r="Q15" i="15"/>
  <c r="Q12" i="15" s="1"/>
  <c r="R15" i="15"/>
  <c r="R22" i="15"/>
  <c r="Q22" i="15"/>
  <c r="S22" i="15" l="1"/>
  <c r="Q19" i="15"/>
  <c r="S15" i="15"/>
  <c r="T15" i="15"/>
  <c r="T22" i="15"/>
  <c r="AB47" i="14" l="1"/>
  <c r="N39" i="14"/>
  <c r="N38" i="14"/>
  <c r="N37" i="14"/>
  <c r="N36" i="14"/>
  <c r="N35" i="14"/>
  <c r="N34" i="14"/>
  <c r="N33" i="14"/>
  <c r="O33" i="14" s="1"/>
  <c r="O36" i="14" s="1"/>
  <c r="I33" i="14"/>
  <c r="I34" i="14" s="1"/>
  <c r="N32" i="14"/>
  <c r="N31" i="14"/>
  <c r="N30" i="14"/>
  <c r="N29" i="14"/>
  <c r="N28" i="14"/>
  <c r="N27" i="14"/>
  <c r="N26" i="14"/>
  <c r="O26" i="14" s="1"/>
  <c r="O29" i="14" s="1"/>
  <c r="I26" i="14"/>
  <c r="I27" i="14" s="1"/>
  <c r="N25" i="14"/>
  <c r="N24" i="14"/>
  <c r="N23" i="14"/>
  <c r="N22" i="14"/>
  <c r="N21" i="14"/>
  <c r="N20" i="14"/>
  <c r="N19" i="14"/>
  <c r="O19" i="14" s="1"/>
  <c r="O22" i="14" s="1"/>
  <c r="I19" i="14"/>
  <c r="I20" i="14" s="1"/>
  <c r="N18" i="14"/>
  <c r="N17" i="14"/>
  <c r="N16" i="14"/>
  <c r="N15" i="14"/>
  <c r="N14" i="14"/>
  <c r="N13" i="14"/>
  <c r="N12" i="14"/>
  <c r="O12" i="14" s="1"/>
  <c r="O15" i="14" s="1"/>
  <c r="I12" i="14"/>
  <c r="I13" i="14" s="1"/>
  <c r="I28" i="14" l="1"/>
  <c r="J26" i="14"/>
  <c r="Q22" i="14"/>
  <c r="Q19" i="14" s="1"/>
  <c r="R22" i="14"/>
  <c r="I14" i="14"/>
  <c r="J12" i="14"/>
  <c r="J19" i="14"/>
  <c r="I21" i="14"/>
  <c r="J33" i="14"/>
  <c r="I35" i="14"/>
  <c r="R15" i="14"/>
  <c r="Q15" i="14"/>
  <c r="Q29" i="14"/>
  <c r="Q26" i="14" s="1"/>
  <c r="R29" i="14"/>
  <c r="R36" i="14"/>
  <c r="Q36" i="14"/>
  <c r="Q33" i="14" s="1"/>
  <c r="N25" i="13"/>
  <c r="N24" i="13"/>
  <c r="N23" i="13"/>
  <c r="N22" i="13"/>
  <c r="N21" i="13"/>
  <c r="N20" i="13"/>
  <c r="N19" i="13"/>
  <c r="O19" i="13" s="1"/>
  <c r="O22" i="13" s="1"/>
  <c r="I19" i="13"/>
  <c r="I20" i="13" s="1"/>
  <c r="N18" i="13"/>
  <c r="N17" i="13"/>
  <c r="N16" i="13"/>
  <c r="N15" i="13"/>
  <c r="N14" i="13"/>
  <c r="N13" i="13"/>
  <c r="N12" i="13"/>
  <c r="O12" i="13" s="1"/>
  <c r="O15" i="13" s="1"/>
  <c r="I12" i="13"/>
  <c r="I13" i="13" s="1"/>
  <c r="T22" i="14" l="1"/>
  <c r="Q12" i="14"/>
  <c r="S36" i="14"/>
  <c r="S22" i="14"/>
  <c r="T15" i="14"/>
  <c r="S29" i="14"/>
  <c r="S15" i="14"/>
  <c r="T36" i="14"/>
  <c r="T29" i="14"/>
  <c r="I14" i="13"/>
  <c r="J12" i="13"/>
  <c r="J19" i="13"/>
  <c r="I21" i="13"/>
  <c r="Q15" i="13"/>
  <c r="R15" i="13"/>
  <c r="R22" i="13"/>
  <c r="Q22" i="13"/>
  <c r="T15" i="13" l="1"/>
  <c r="S15" i="13"/>
  <c r="Q12" i="13"/>
  <c r="S22" i="13"/>
  <c r="Q19" i="13"/>
  <c r="T22" i="13"/>
  <c r="AB47" i="12" l="1"/>
  <c r="N39" i="12"/>
  <c r="N38" i="12"/>
  <c r="N37" i="12"/>
  <c r="N36" i="12"/>
  <c r="O33" i="12" s="1"/>
  <c r="O36" i="12" s="1"/>
  <c r="N35" i="12"/>
  <c r="N34" i="12"/>
  <c r="I34" i="12"/>
  <c r="I35" i="12" s="1"/>
  <c r="N33" i="12"/>
  <c r="I33" i="12"/>
  <c r="N32" i="12"/>
  <c r="N31" i="12"/>
  <c r="N30" i="12"/>
  <c r="N29" i="12"/>
  <c r="N28" i="12"/>
  <c r="N27" i="12"/>
  <c r="O26" i="12"/>
  <c r="O29" i="12" s="1"/>
  <c r="N26" i="12"/>
  <c r="I26" i="12"/>
  <c r="I27" i="12" s="1"/>
  <c r="N25" i="12"/>
  <c r="N24" i="12"/>
  <c r="N23" i="12"/>
  <c r="N22" i="12"/>
  <c r="N21" i="12"/>
  <c r="N20" i="12"/>
  <c r="I20" i="12"/>
  <c r="I21" i="12" s="1"/>
  <c r="N19" i="12"/>
  <c r="O19" i="12" s="1"/>
  <c r="O22" i="12" s="1"/>
  <c r="I19" i="12"/>
  <c r="N18" i="12"/>
  <c r="N17" i="12"/>
  <c r="N16" i="12"/>
  <c r="N15" i="12"/>
  <c r="N14" i="12"/>
  <c r="N13" i="12"/>
  <c r="O12" i="12"/>
  <c r="O15" i="12" s="1"/>
  <c r="N12" i="12"/>
  <c r="I12" i="12"/>
  <c r="I13" i="12" s="1"/>
  <c r="J12" i="12" l="1"/>
  <c r="I14" i="12"/>
  <c r="R36" i="12"/>
  <c r="Q36" i="12"/>
  <c r="Q33" i="12" s="1"/>
  <c r="R15" i="12"/>
  <c r="Q15" i="12"/>
  <c r="R22" i="12"/>
  <c r="Q22" i="12"/>
  <c r="Q19" i="12" s="1"/>
  <c r="J26" i="12"/>
  <c r="I28" i="12"/>
  <c r="R29" i="12"/>
  <c r="Q29" i="12"/>
  <c r="Q26" i="12" s="1"/>
  <c r="J19" i="12"/>
  <c r="J33" i="12"/>
  <c r="T36" i="12" l="1"/>
  <c r="T22" i="12"/>
  <c r="T29" i="12"/>
  <c r="T15" i="12"/>
  <c r="S22" i="12"/>
  <c r="S29" i="12"/>
  <c r="S15" i="12"/>
  <c r="Q12" i="12"/>
  <c r="S36" i="12"/>
  <c r="AB82" i="11" l="1"/>
  <c r="N74" i="11"/>
  <c r="N73" i="11"/>
  <c r="N72" i="11"/>
  <c r="N71" i="11"/>
  <c r="N70" i="11"/>
  <c r="N69" i="11"/>
  <c r="I69" i="11"/>
  <c r="I70" i="11" s="1"/>
  <c r="N68" i="11"/>
  <c r="O68" i="11" s="1"/>
  <c r="O71" i="11" s="1"/>
  <c r="I68" i="11"/>
  <c r="N67" i="11"/>
  <c r="N66" i="11"/>
  <c r="N65" i="11"/>
  <c r="N64" i="11"/>
  <c r="N63" i="11"/>
  <c r="N62" i="11"/>
  <c r="O61" i="11"/>
  <c r="O64" i="11" s="1"/>
  <c r="N61" i="11"/>
  <c r="I61" i="11"/>
  <c r="I62" i="11" s="1"/>
  <c r="N60" i="11"/>
  <c r="N59" i="11"/>
  <c r="N58" i="11"/>
  <c r="N57" i="11"/>
  <c r="N56" i="11"/>
  <c r="N55" i="11"/>
  <c r="I55" i="11"/>
  <c r="I56" i="11" s="1"/>
  <c r="N54" i="11"/>
  <c r="O54" i="11" s="1"/>
  <c r="O57" i="11" s="1"/>
  <c r="I54" i="11"/>
  <c r="N53" i="11"/>
  <c r="N52" i="11"/>
  <c r="N51" i="11"/>
  <c r="N50" i="11"/>
  <c r="N49" i="11"/>
  <c r="N48" i="11"/>
  <c r="O47" i="11"/>
  <c r="O50" i="11" s="1"/>
  <c r="N47" i="11"/>
  <c r="I47" i="11"/>
  <c r="I48" i="11" s="1"/>
  <c r="N46" i="11"/>
  <c r="N45" i="11"/>
  <c r="N44" i="11"/>
  <c r="N43" i="11"/>
  <c r="N42" i="11"/>
  <c r="N41" i="11"/>
  <c r="I41" i="11"/>
  <c r="J40" i="11" s="1"/>
  <c r="N40" i="11"/>
  <c r="O40" i="11" s="1"/>
  <c r="O43" i="11" s="1"/>
  <c r="I40" i="11"/>
  <c r="N39" i="11"/>
  <c r="N38" i="11"/>
  <c r="N37" i="11"/>
  <c r="N36" i="11"/>
  <c r="N35" i="11"/>
  <c r="N34" i="11"/>
  <c r="O33" i="11"/>
  <c r="O36" i="11" s="1"/>
  <c r="N33" i="11"/>
  <c r="I33" i="11"/>
  <c r="I34" i="11" s="1"/>
  <c r="N32" i="11"/>
  <c r="N31" i="11"/>
  <c r="N30" i="11"/>
  <c r="N29" i="11"/>
  <c r="N28" i="11"/>
  <c r="N27" i="11"/>
  <c r="I27" i="11"/>
  <c r="J26" i="11" s="1"/>
  <c r="N26" i="11"/>
  <c r="O26" i="11" s="1"/>
  <c r="O29" i="11" s="1"/>
  <c r="I26" i="11"/>
  <c r="N25" i="11"/>
  <c r="N24" i="11"/>
  <c r="N23" i="11"/>
  <c r="O19" i="11" s="1"/>
  <c r="O22" i="11" s="1"/>
  <c r="N22" i="11"/>
  <c r="N21" i="11"/>
  <c r="N20" i="11"/>
  <c r="N19" i="11"/>
  <c r="I19" i="11"/>
  <c r="I20" i="11" s="1"/>
  <c r="N18" i="11"/>
  <c r="N17" i="11"/>
  <c r="N16" i="11"/>
  <c r="N15" i="11"/>
  <c r="N14" i="11"/>
  <c r="N13" i="11"/>
  <c r="I13" i="11"/>
  <c r="J12" i="11" s="1"/>
  <c r="N12" i="11"/>
  <c r="O12" i="11" s="1"/>
  <c r="O15" i="11" s="1"/>
  <c r="I12" i="11"/>
  <c r="R15" i="11" l="1"/>
  <c r="Q15" i="11"/>
  <c r="I21" i="11"/>
  <c r="J19" i="11"/>
  <c r="R22" i="11"/>
  <c r="Q22" i="11"/>
  <c r="Q19" i="11" s="1"/>
  <c r="R29" i="11"/>
  <c r="Q29" i="11"/>
  <c r="Q26" i="11" s="1"/>
  <c r="I35" i="11"/>
  <c r="J33" i="11"/>
  <c r="R50" i="11"/>
  <c r="Q50" i="11"/>
  <c r="Q47" i="11" s="1"/>
  <c r="R57" i="11"/>
  <c r="Q57" i="11"/>
  <c r="Q54" i="11" s="1"/>
  <c r="J61" i="11"/>
  <c r="I63" i="11"/>
  <c r="R36" i="11"/>
  <c r="Q36" i="11"/>
  <c r="Q33" i="11" s="1"/>
  <c r="R43" i="11"/>
  <c r="Q43" i="11"/>
  <c r="Q40" i="11" s="1"/>
  <c r="J47" i="11"/>
  <c r="I49" i="11"/>
  <c r="R64" i="11"/>
  <c r="Q64" i="11"/>
  <c r="Q61" i="11" s="1"/>
  <c r="R71" i="11"/>
  <c r="Q71" i="11"/>
  <c r="Q68" i="11" s="1"/>
  <c r="J54" i="11"/>
  <c r="J68" i="11"/>
  <c r="I14" i="11"/>
  <c r="I28" i="11"/>
  <c r="I42" i="11"/>
  <c r="T71" i="11" l="1"/>
  <c r="T57" i="11"/>
  <c r="T43" i="11"/>
  <c r="T29" i="11"/>
  <c r="T15" i="11"/>
  <c r="S71" i="11"/>
  <c r="S15" i="11"/>
  <c r="T64" i="11"/>
  <c r="T50" i="11"/>
  <c r="T36" i="11"/>
  <c r="T22" i="11"/>
  <c r="Q12" i="11"/>
  <c r="S29" i="11"/>
  <c r="S64" i="11"/>
  <c r="S50" i="11"/>
  <c r="S36" i="11"/>
  <c r="S22" i="11"/>
  <c r="S57" i="11"/>
  <c r="S43" i="11"/>
  <c r="AB40" i="10" l="1"/>
  <c r="N32" i="10"/>
  <c r="N31" i="10"/>
  <c r="N30" i="10"/>
  <c r="N29" i="10"/>
  <c r="N28" i="10"/>
  <c r="N27" i="10"/>
  <c r="N26" i="10"/>
  <c r="O26" i="10" s="1"/>
  <c r="O29" i="10" s="1"/>
  <c r="I26" i="10"/>
  <c r="I27" i="10" s="1"/>
  <c r="N25" i="10"/>
  <c r="N24" i="10"/>
  <c r="N23" i="10"/>
  <c r="N22" i="10"/>
  <c r="N21" i="10"/>
  <c r="N20" i="10"/>
  <c r="N19" i="10"/>
  <c r="O19" i="10" s="1"/>
  <c r="O22" i="10" s="1"/>
  <c r="I19" i="10"/>
  <c r="I20" i="10" s="1"/>
  <c r="N18" i="10"/>
  <c r="N17" i="10"/>
  <c r="N16" i="10"/>
  <c r="N15" i="10"/>
  <c r="N14" i="10"/>
  <c r="N13" i="10"/>
  <c r="N12" i="10"/>
  <c r="O12" i="10" s="1"/>
  <c r="O15" i="10" s="1"/>
  <c r="I12" i="10"/>
  <c r="I13" i="10" s="1"/>
  <c r="J19" i="10" l="1"/>
  <c r="I21" i="10"/>
  <c r="R15" i="10"/>
  <c r="Q15" i="10"/>
  <c r="R29" i="10"/>
  <c r="Q29" i="10"/>
  <c r="Q26" i="10" s="1"/>
  <c r="I14" i="10"/>
  <c r="J12" i="10"/>
  <c r="I28" i="10"/>
  <c r="J26" i="10"/>
  <c r="R22" i="10"/>
  <c r="Q22" i="10"/>
  <c r="Q19" i="10" s="1"/>
  <c r="T29" i="10" l="1"/>
  <c r="T22" i="10"/>
  <c r="Q12" i="10"/>
  <c r="S22" i="10"/>
  <c r="T15" i="10"/>
  <c r="S29" i="10"/>
  <c r="S15" i="10"/>
  <c r="N12" i="6" l="1"/>
  <c r="N13" i="6"/>
  <c r="N14" i="6"/>
  <c r="N15" i="6"/>
  <c r="N16" i="6"/>
  <c r="N17" i="6"/>
  <c r="N18" i="6"/>
  <c r="O12" i="6" l="1"/>
  <c r="I12" i="6"/>
  <c r="I13" i="6" s="1"/>
  <c r="I14" i="6" l="1"/>
  <c r="J12" i="6"/>
  <c r="O15" i="6"/>
  <c r="Q15" i="6" s="1"/>
  <c r="T15" i="6" l="1"/>
  <c r="S15" i="6"/>
  <c r="R15" i="6"/>
  <c r="Q12" i="6"/>
  <c r="N39" i="2" l="1"/>
  <c r="N38" i="2"/>
  <c r="N37" i="2"/>
  <c r="N36" i="2"/>
  <c r="N35" i="2"/>
  <c r="N34" i="2"/>
  <c r="N33" i="2"/>
  <c r="H33" i="2"/>
  <c r="F33" i="2"/>
  <c r="N32" i="2"/>
  <c r="N31" i="2"/>
  <c r="N30" i="2"/>
  <c r="N29" i="2"/>
  <c r="N28" i="2"/>
  <c r="N27" i="2"/>
  <c r="N26" i="2"/>
  <c r="H26" i="2"/>
  <c r="F26" i="2"/>
  <c r="W26" i="2" s="1"/>
  <c r="N25" i="2"/>
  <c r="N24" i="2"/>
  <c r="N23" i="2"/>
  <c r="N22" i="2"/>
  <c r="N21" i="2"/>
  <c r="N20" i="2"/>
  <c r="N19" i="2"/>
  <c r="H19" i="2"/>
  <c r="F19" i="2"/>
  <c r="O26" i="2" l="1"/>
  <c r="P26" i="2" s="1"/>
  <c r="Q26" i="2" s="1"/>
  <c r="R26" i="2" s="1"/>
  <c r="V26" i="2" s="1"/>
  <c r="O33" i="2"/>
  <c r="P33" i="2" s="1"/>
  <c r="S33" i="2" s="1"/>
  <c r="I33" i="2"/>
  <c r="S26" i="2"/>
  <c r="I26" i="2"/>
  <c r="O19" i="2"/>
  <c r="P19" i="2" s="1"/>
  <c r="S19" i="2" s="1"/>
  <c r="I19" i="2"/>
  <c r="F12" i="2"/>
  <c r="Q19" i="2" l="1"/>
  <c r="R19" i="2" s="1"/>
  <c r="V19" i="2" s="1"/>
  <c r="Q33" i="2"/>
  <c r="R33" i="2" s="1"/>
  <c r="X33" i="2"/>
  <c r="T33" i="2"/>
  <c r="Y33" i="2" s="1"/>
  <c r="J33" i="2"/>
  <c r="J35" i="2"/>
  <c r="W19" i="2"/>
  <c r="T26" i="2"/>
  <c r="Y26" i="2" s="1"/>
  <c r="Z26" i="2" s="1"/>
  <c r="X26" i="2"/>
  <c r="J26" i="2"/>
  <c r="J28" i="2"/>
  <c r="J21" i="2"/>
  <c r="J19" i="2"/>
  <c r="T19" i="2"/>
  <c r="Y19" i="2" s="1"/>
  <c r="X19" i="2"/>
  <c r="N14" i="2"/>
  <c r="N15" i="2"/>
  <c r="V33" i="2" l="1"/>
  <c r="W33" i="2"/>
  <c r="Z33" i="2" s="1"/>
  <c r="Z19" i="2"/>
  <c r="AA21" i="2" s="1"/>
  <c r="AA28" i="2"/>
  <c r="AA26" i="2"/>
  <c r="H12" i="2"/>
  <c r="N12" i="2"/>
  <c r="N13" i="2"/>
  <c r="N16" i="2"/>
  <c r="N17" i="2"/>
  <c r="N18" i="2"/>
  <c r="AA33" i="2" l="1"/>
  <c r="AA35" i="2"/>
  <c r="AA19" i="2"/>
  <c r="I12" i="2"/>
  <c r="J12" i="2" s="1"/>
  <c r="O12" i="2"/>
  <c r="P12" i="2" s="1"/>
  <c r="S12" i="2" s="1"/>
  <c r="Q12" i="2" l="1"/>
  <c r="R12" i="2" s="1"/>
  <c r="V12" i="2" s="1"/>
  <c r="X12" i="2"/>
  <c r="T12" i="2"/>
  <c r="Y12" i="2" s="1"/>
  <c r="J14" i="2"/>
  <c r="W12" i="2" l="1"/>
  <c r="Z12" i="2" s="1"/>
  <c r="AA14" i="2" s="1"/>
  <c r="AA12" i="2" l="1"/>
</calcChain>
</file>

<file path=xl/sharedStrings.xml><?xml version="1.0" encoding="utf-8"?>
<sst xmlns="http://schemas.openxmlformats.org/spreadsheetml/2006/main" count="3518" uniqueCount="646">
  <si>
    <t>Impacto</t>
  </si>
  <si>
    <t>Probabilidad</t>
  </si>
  <si>
    <t>Puntaje</t>
  </si>
  <si>
    <t>¿El control es automático?</t>
  </si>
  <si>
    <t>¿El control es manual?</t>
  </si>
  <si>
    <t>¿Se cuenta con evidencias de la ejecución y
seguimiento del control?</t>
  </si>
  <si>
    <t>¿Existen manuales, instructivos o procedimientos para el manejo del control?</t>
  </si>
  <si>
    <t>¿Está(n) definido(s) el(los) responsable(s) de la ejecución del control y del seguimiento?</t>
  </si>
  <si>
    <t>PROBABILIDAD</t>
  </si>
  <si>
    <t>IMPACTO</t>
  </si>
  <si>
    <t>ZONA DE RIESGO</t>
  </si>
  <si>
    <t>SÍ</t>
  </si>
  <si>
    <t>NO</t>
  </si>
  <si>
    <t>(1) RARA VEZ</t>
  </si>
  <si>
    <t>(2) IMPROBABLE</t>
  </si>
  <si>
    <t>(3) POSIBLE</t>
  </si>
  <si>
    <t>(4) PROBABLE</t>
  </si>
  <si>
    <t>(5) CASI SEGURO</t>
  </si>
  <si>
    <t>(5) MODERADO</t>
  </si>
  <si>
    <t>(20) CATASTROFICO</t>
  </si>
  <si>
    <t>(10) MAYOR</t>
  </si>
  <si>
    <t>VALORACIÓN DEL RIESGO</t>
  </si>
  <si>
    <t>ANALISIS DEL RIESGO</t>
  </si>
  <si>
    <t>SÍ/NO</t>
  </si>
  <si>
    <t>EVALUACIÓN DEL RIESGO</t>
  </si>
  <si>
    <t>CONTROL</t>
  </si>
  <si>
    <t>ELABORÓ</t>
  </si>
  <si>
    <t>FECHA</t>
  </si>
  <si>
    <t>REVISIÓN OFICINA ASESORA DE PLANEACIÓN</t>
  </si>
  <si>
    <t>REVISIÓN OFICINA DE CONTROL INTERNO</t>
  </si>
  <si>
    <t>APROBACIÓN LIDER DEL PROCESO</t>
  </si>
  <si>
    <t>FIRMA:</t>
  </si>
  <si>
    <t>NOMBRE:</t>
  </si>
  <si>
    <t>CARGO:</t>
  </si>
  <si>
    <t>CONTROL DE CAMBIOS</t>
  </si>
  <si>
    <t>¿En el tiempo que lleva la herramienta ha demostrado ser efectiva?</t>
  </si>
  <si>
    <t>¿La frecuencia de ejecución del control y seguimiento es adecuada?</t>
  </si>
  <si>
    <t>REVISION Y APROBACIÓN</t>
  </si>
  <si>
    <t>MONITOREO Y REVISIÓN</t>
  </si>
  <si>
    <t>PROCESO/OBJETIVO</t>
  </si>
  <si>
    <t>CAUSA</t>
  </si>
  <si>
    <t>RIESGO</t>
  </si>
  <si>
    <t>CONSECUENCIAS</t>
  </si>
  <si>
    <t>RIESGO INHERENTE</t>
  </si>
  <si>
    <t>RIESGO RESIDUAL</t>
  </si>
  <si>
    <t>AFECTA</t>
  </si>
  <si>
    <t>PERIODO DE EJECUCIÒN</t>
  </si>
  <si>
    <t>ACCIONES</t>
  </si>
  <si>
    <t>REGISTRO</t>
  </si>
  <si>
    <t>ACCIONES ASOCIADAS AL CONTROL</t>
  </si>
  <si>
    <t>RESPONSABLE</t>
  </si>
  <si>
    <t>INDICADOR</t>
  </si>
  <si>
    <t>IDENTIFICACIÓN DEL RIESGO</t>
  </si>
  <si>
    <r>
      <t xml:space="preserve">FECHA DE ACTUALIZACION:        </t>
    </r>
    <r>
      <rPr>
        <b/>
        <sz val="12"/>
        <color theme="0" tint="-0.499984740745262"/>
        <rFont val="Calibri"/>
        <family val="2"/>
        <scheme val="minor"/>
      </rPr>
      <t xml:space="preserve"> DIA / MES / AÑO</t>
    </r>
  </si>
  <si>
    <t>CONTROLES</t>
  </si>
  <si>
    <t>ACTUALIZACIÓN</t>
  </si>
  <si>
    <t>DESCRIPCIÓN DE CAMBIOS</t>
  </si>
  <si>
    <t>FECHA  (DIA/MES/AÑO)</t>
  </si>
  <si>
    <t>PROCESO/
OBJETIVO</t>
  </si>
  <si>
    <t>DD/MM/AAAA</t>
  </si>
  <si>
    <t>ÁREA*/ OBJETIVO</t>
  </si>
  <si>
    <t>TIPO DE RIESGO</t>
  </si>
  <si>
    <t>FINANCIERO</t>
  </si>
  <si>
    <t>ESTRATÉGICO</t>
  </si>
  <si>
    <t>OPERATIVO</t>
  </si>
  <si>
    <t>CUMPLIMIENTO</t>
  </si>
  <si>
    <t>TECNOLOGÍA</t>
  </si>
  <si>
    <t>DESCRIPCIÓN DE CAMBIOS EN RIESGOS</t>
  </si>
  <si>
    <t>FECHA DE ACTUALIZACIÓN:</t>
  </si>
  <si>
    <t>APROBACIÓN LÍDER DEL PROCESO</t>
  </si>
  <si>
    <t xml:space="preserve">* El campo "Área" solo aplica al interior del IDIPRON para entender el objetivo del área donde se genera el riesgo y el alcance del mismo  </t>
  </si>
  <si>
    <t>ANÁLISIS DEL RIESGO</t>
  </si>
  <si>
    <t>FORMULACIÓN</t>
  </si>
  <si>
    <t>SEGUIMIENTO 1</t>
  </si>
  <si>
    <t>SEGUIMIENTO 2</t>
  </si>
  <si>
    <t>SEGUIMIENTO 3</t>
  </si>
  <si>
    <r>
      <t xml:space="preserve">ACCIÓN: </t>
    </r>
    <r>
      <rPr>
        <sz val="10"/>
        <color theme="1"/>
        <rFont val="Times New Roman"/>
        <family val="1"/>
      </rPr>
      <t>(Marcar con "X")</t>
    </r>
  </si>
  <si>
    <t>REVISÓ</t>
  </si>
  <si>
    <t xml:space="preserve">DESCRIPCIÓN DE LA ACTIVIDAD DE CONTROL </t>
  </si>
  <si>
    <t xml:space="preserve">CARACTERISTICAS DEL CONTROL </t>
  </si>
  <si>
    <t>ASIGNADO</t>
  </si>
  <si>
    <t>NO ASIGNADO</t>
  </si>
  <si>
    <t>INADECUADO</t>
  </si>
  <si>
    <t>INOPORTUNA</t>
  </si>
  <si>
    <t>CONFIABLE</t>
  </si>
  <si>
    <t>NO CONFIABLE</t>
  </si>
  <si>
    <t>SE INVESTIGAN Y SE RESUELVEN OPORTUNAMENTE</t>
  </si>
  <si>
    <t>NO SE INVESTIGAN Y SE RESUELVEN OPORTUNAMENTE</t>
  </si>
  <si>
    <t>COMPLETA</t>
  </si>
  <si>
    <t>¿Existe un responsable asignado a la ejecución del control?</t>
  </si>
  <si>
    <t>¿La oportunidad en que se ejecuta el control ayuda a prevenir la mitigación del riesgo o a detectar la materialización del riesgo de manera oportuna?</t>
  </si>
  <si>
    <t>NO EXISTE</t>
  </si>
  <si>
    <t xml:space="preserve">DEBE ESTABLECER ACCIONES PARA FORTALECER EL CONTROL </t>
  </si>
  <si>
    <t>EXTREMO</t>
  </si>
  <si>
    <t>ALTO</t>
  </si>
  <si>
    <t>MODERADO</t>
  </si>
  <si>
    <t>BAJO</t>
  </si>
  <si>
    <t>DIRECTAMENTE</t>
  </si>
  <si>
    <t>INDIRECTAMENTE</t>
  </si>
  <si>
    <t>OPCIÓN DE MANEJO</t>
  </si>
  <si>
    <t>ACEPTAR EL RIESGO</t>
  </si>
  <si>
    <t>REDUCIR EL RIESGO</t>
  </si>
  <si>
    <t>EVITAR EL RIESGO</t>
  </si>
  <si>
    <t>COMPARTIR EL RIESGO</t>
  </si>
  <si>
    <t>FECHA DE ÚLTIMA MATERIALIZACIÓN DEL RIESGO</t>
  </si>
  <si>
    <t>INDICADORES</t>
  </si>
  <si>
    <t>MAYOR</t>
  </si>
  <si>
    <t>RARA VEZ</t>
  </si>
  <si>
    <t>IMPROBABLE</t>
  </si>
  <si>
    <t>POSIBLE</t>
  </si>
  <si>
    <t>PROBABLE</t>
  </si>
  <si>
    <t>CATASTRÓFICO</t>
  </si>
  <si>
    <t>CASI SEGURO</t>
  </si>
  <si>
    <t>#</t>
  </si>
  <si>
    <t xml:space="preserve">Formulación, cambios en los riesgos o acciones, </t>
  </si>
  <si>
    <t>¿Las actividades que se desarrollan en el
control realmente buscan por si sola prevenir o detectar las causas que pueden dar origen al riesgo, Ej.: verificar, validar, cotejar, comparar, revisar, etc.?</t>
  </si>
  <si>
    <t>¿La fuente de información que se utiliza en el desarrollo del control es información confiable que permita mitigar el riesgo?</t>
  </si>
  <si>
    <t>¿Las observaciones, desviaciones o diferencias identificadas como resultados de la ejecución del control son investigadas y resueltas de manera oportuna?</t>
  </si>
  <si>
    <t>¿Se deja evidencia o rastro de la ejecución del control que permita a cualquier tercero con la evidencia llegar a la misma conclusión?</t>
  </si>
  <si>
    <t>GERENCIAL</t>
  </si>
  <si>
    <t xml:space="preserve">DE CUMPLIMIENTO </t>
  </si>
  <si>
    <t>TÉCNOLOGIA</t>
  </si>
  <si>
    <t>DE IMAGEN O REPUTACIONAL</t>
  </si>
  <si>
    <t>ACCIONES DE CONTINGENCIA EN CASO DE MATERIALIZACIÓN DEL RIESGO</t>
  </si>
  <si>
    <t>INSIGNIFICANTE</t>
  </si>
  <si>
    <t>MENOR</t>
  </si>
  <si>
    <t>ADECUADO</t>
  </si>
  <si>
    <t>OPORTUNA</t>
  </si>
  <si>
    <t>PREVENIR</t>
  </si>
  <si>
    <t>DETECTAR</t>
  </si>
  <si>
    <t>NO ES UN CONTROL</t>
  </si>
  <si>
    <t>INCOMPLETA</t>
  </si>
  <si>
    <t>Valor</t>
  </si>
  <si>
    <t>PESO DEL DISEÑO DE CADA CONTROL</t>
  </si>
  <si>
    <t>PESO DE LA EJECUCIÓN DE CADA CONTROL</t>
  </si>
  <si>
    <t>FUERTE (SIEMPRE SE EJECUTA)</t>
  </si>
  <si>
    <t>MODERADO (ALGUNAS VECES)</t>
  </si>
  <si>
    <t>DÉBIL (NO SE EJECUTA)</t>
  </si>
  <si>
    <t>SOLIDEZ INDIVIDUAL DE CADA CONTROL</t>
  </si>
  <si>
    <t>CONTROLES AYUDAN A DISMINUIR PROBABILIDAD</t>
  </si>
  <si>
    <t>CONTROLES AYUDAN A DISMINUIR IMPACTO</t>
  </si>
  <si>
    <t>Sí</t>
  </si>
  <si>
    <t>NO DISMINUYE</t>
  </si>
  <si>
    <t>No. De columnas en la matriz de riesgo que se desplaza en el eje de la probabilidad.</t>
  </si>
  <si>
    <t>No. De columnas en la matriz de riesgo que se desplaza en el eje de la impacto.</t>
  </si>
  <si>
    <t>OBSERVACIONES DEL MONITOREO</t>
  </si>
  <si>
    <t>ZONA DE RIESGO RESIDUAL</t>
  </si>
  <si>
    <t>ZONA DE RIESGO INHERENTE</t>
  </si>
  <si>
    <t>TIPO DE CONTROL</t>
  </si>
  <si>
    <t>PREVENTIVO</t>
  </si>
  <si>
    <t>APOYO OFICINA DE ASESORA DE PLANEACIÓN</t>
  </si>
  <si>
    <t>DESCRIPCIÓN DEL RIESGO</t>
  </si>
  <si>
    <t>1. BAJO</t>
  </si>
  <si>
    <t>2. BAJO</t>
  </si>
  <si>
    <t>3. BAJO</t>
  </si>
  <si>
    <t>4. BAJO</t>
  </si>
  <si>
    <t>5. BAJO</t>
  </si>
  <si>
    <t>1. MODERADO</t>
  </si>
  <si>
    <t>2. MODERADO</t>
  </si>
  <si>
    <t>3. MODERADO</t>
  </si>
  <si>
    <t>4. MODERADO</t>
  </si>
  <si>
    <t>5. MODERADO</t>
  </si>
  <si>
    <t>1. ALTO</t>
  </si>
  <si>
    <t>2. ALTO</t>
  </si>
  <si>
    <t>4. ALTO</t>
  </si>
  <si>
    <t>5. ALTO</t>
  </si>
  <si>
    <t>6. ALTO</t>
  </si>
  <si>
    <t>7. ALTO</t>
  </si>
  <si>
    <t>1. EXTREMO</t>
  </si>
  <si>
    <t>2. EXTREMO</t>
  </si>
  <si>
    <t>3. EXTREMO</t>
  </si>
  <si>
    <t>4. EXTREMO</t>
  </si>
  <si>
    <t>5. EXTREMO</t>
  </si>
  <si>
    <t>6. EXTREMO</t>
  </si>
  <si>
    <t>7. EXTREMO</t>
  </si>
  <si>
    <t>¿El responsable tiene la autoridad y adecuada segregación de funciones en la ejecución del control?</t>
  </si>
  <si>
    <t>DETECTIVO</t>
  </si>
  <si>
    <t>ACCIONES IMPLEMENTADAS</t>
  </si>
  <si>
    <t>ACCIONES ASOCIADAS AL FORTALECIMIENTO DEL CONTROL O A LA CAUSA</t>
  </si>
  <si>
    <t>PERIODO DE EJECUCIÓN DE LAS ACCIONES A IMPLEMENTAR</t>
  </si>
  <si>
    <t>ACCIONES A IMPLEMENTAR PARA EL FORTALECIMIENTO</t>
  </si>
  <si>
    <t>FRECUENCIA DE EJECUCIÓN DE LAS ACCIONES DE CONTROL PLANTEADAS</t>
  </si>
  <si>
    <t>FECHA  (DD/MM/AAAA)</t>
  </si>
  <si>
    <t xml:space="preserve">                                                                                                          Gestión Financiera  /                  Planear, gestionar y controlar los recursos financieros del IDIPRON con transparencia eficiencia y agilidad para dar cumplimiento a los objetivos institucionales</t>
  </si>
  <si>
    <t>Área de Presupuesto</t>
  </si>
  <si>
    <t>Inadecuada  revisión por  parte de la persona  que hace la afectación presupuestal.</t>
  </si>
  <si>
    <t>Posibilidad de que la afectacion del concepto de gasto y la fuente se  realice incorrectamente.</t>
  </si>
  <si>
    <t>Al realizar una Inadecuada  revisión por  parte de la persona  que hace la afectación presupuestal, genera como riesgo la posibilidad de que la afectacion del concepto de gasto y la fuente se  realice incorrectamente.</t>
  </si>
  <si>
    <t>Información presupuestal inexacta y falta de veracidad</t>
  </si>
  <si>
    <t>Revisar y verificar que el objeto del gasto corresponda con el concepto de gasto y la fuente para cada rubro presupuestal, y efectuar  la corrección de la afectación realizada según corresponda. De igual manera se cuenta con el procedimiento "Expedición certificado de disponibilidad presupuestal" A-GFI-PR-001</t>
  </si>
  <si>
    <t>X</t>
  </si>
  <si>
    <t>diario</t>
  </si>
  <si>
    <t>Responsable del Área de Presupuesto</t>
  </si>
  <si>
    <r>
      <rPr>
        <b/>
        <sz val="10"/>
        <color theme="1"/>
        <rFont val="Times New Roman"/>
        <family val="1"/>
      </rPr>
      <t xml:space="preserve">EFICACIA: </t>
    </r>
    <r>
      <rPr>
        <sz val="10"/>
        <color theme="1"/>
        <rFont val="Times New Roman"/>
        <family val="1"/>
      </rPr>
      <t>(Número de correcciones realizadas  / Número de errores presentados ) x 100</t>
    </r>
  </si>
  <si>
    <r>
      <t xml:space="preserve">EFECTIVIDAD: </t>
    </r>
    <r>
      <rPr>
        <sz val="10"/>
        <color theme="1"/>
        <rFont val="Times New Roman"/>
        <family val="1"/>
      </rPr>
      <t>(Número de casos
presentados
periodo actua</t>
    </r>
    <r>
      <rPr>
        <sz val="10"/>
        <color rgb="FF0EBE16"/>
        <rFont val="Times New Roman"/>
        <family val="1"/>
      </rPr>
      <t xml:space="preserve">l </t>
    </r>
    <r>
      <rPr>
        <sz val="10"/>
        <rFont val="Times New Roman"/>
        <family val="1"/>
      </rPr>
      <t xml:space="preserve">- Número de casos presentados en la vigencia anterior </t>
    </r>
    <r>
      <rPr>
        <sz val="10"/>
        <color theme="1"/>
        <rFont val="Times New Roman"/>
        <family val="1"/>
      </rPr>
      <t xml:space="preserve">
/ Número de casos presentados periodo
anterior)  x 100
</t>
    </r>
  </si>
  <si>
    <r>
      <rPr>
        <b/>
        <sz val="10"/>
        <color theme="1"/>
        <rFont val="Times New Roman"/>
        <family val="1"/>
      </rPr>
      <t>FABIOLA FRANCO ESCOBAR</t>
    </r>
    <r>
      <rPr>
        <sz val="10"/>
        <color theme="1"/>
        <rFont val="Times New Roman"/>
        <family val="1"/>
      </rPr>
      <t xml:space="preserve">
Resonsable Área de Presupuesto
</t>
    </r>
    <r>
      <rPr>
        <b/>
        <sz val="10"/>
        <color theme="1"/>
        <rFont val="Times New Roman"/>
        <family val="1"/>
      </rPr>
      <t>LUZ AIDA RAMIREZ GOMEZ</t>
    </r>
    <r>
      <rPr>
        <sz val="10"/>
        <color theme="1"/>
        <rFont val="Times New Roman"/>
        <family val="1"/>
      </rPr>
      <t xml:space="preserve">
Técnico Administrativo Área de Presupuesto</t>
    </r>
  </si>
  <si>
    <t xml:space="preserve">Deberá realizarse la corrección de la afectación, anulando el CDP y asignando un número.
En caso de haber emitido CRP con un CDP con el concepto de gasto errado, se anulan los documentos generando un nuevo número de CDP y CRP </t>
  </si>
  <si>
    <t>SANDRA PATRICIA PARDO RAMIRÉZ</t>
  </si>
  <si>
    <t>PROFESIONAL UNIVERSITARIO CÓDIGO 219 GRADO 02</t>
  </si>
  <si>
    <t>APOYO OFICINA DE ASESORA DE CONTROL INTERNO</t>
  </si>
  <si>
    <t>LUZ AIDA RAMIREZ</t>
  </si>
  <si>
    <t>TÉCNICO ADMINISTRATIVO CÓDIGO 367 GRADO 01</t>
  </si>
  <si>
    <t xml:space="preserve">FABIOLA FRANCO ESCOBAR </t>
  </si>
  <si>
    <t>RESPONSABLE ÁREA DE PRESUPUESTO</t>
  </si>
  <si>
    <t>SUBDIRECTOR ADMINISTRATIVO</t>
  </si>
  <si>
    <t>HUGO ALBERTO CARRILLO GOMEZ</t>
  </si>
  <si>
    <r>
      <t xml:space="preserve">ATENCIÓN A LA CIUDADANÍA
</t>
    </r>
    <r>
      <rPr>
        <i/>
        <sz val="12"/>
        <color theme="1"/>
        <rFont val="Times New Roman"/>
        <family val="1"/>
      </rPr>
      <t>Dar respuesta en términos de coherencia, calidad, calidez y oportunidad a los requerimientos realizados por parte de las y los ciudadanos al IDIPRON a través de los diferentes canales de comunicación que se encuentran dispuestos para tal fin.</t>
    </r>
  </si>
  <si>
    <t>ATENCIÓN A LA CIUDADANÍA</t>
  </si>
  <si>
    <t>Solicitar por intermedio del jefe inmediato del área o subdirección a la cual pertenecen o dependen las UPI, el direccionamiento de las correspondientes actas de apertura para ajustar el cumplimiento de los tiempos y fechas para la apertura del buzón de sugerencias.</t>
  </si>
  <si>
    <t>Se establece que los responsables de Upi/comedores no cumplen con los tiempos de apertura del buzón de sugerencias y el envío de la respectiva acta de apertura</t>
  </si>
  <si>
    <t>*Incumplimiento normativo.
*Deficiencia en la intervención del Instituto en las acciones al ciudadano.
                                                                                                                                                                                                                                                 *Afectación en los mecanismos de participación de los ciudadanos y beneficiarios de los programas del IDIPRON.
                                                                                                                                                                                                                                                                                                                                                        *Afectación en la toma de decisiones frente a la percepción que tiene el ciudadano respecto de la entidad.
                                                                                                                                                                                                                                                                                                                                                            *Afectación de las directrices y principios de la Política Pública Distrital de Atención al Ciudadano.</t>
  </si>
  <si>
    <t>Acción Correctiva: Realizar las gestiones y/o acciones necesarias para que los responsables de UPIs/comedores, cumplan con los tiempos de apertura del buzón de sugerencias y el envío de la correspondiente acta de apertura.</t>
  </si>
  <si>
    <t>No se ha materializado</t>
  </si>
  <si>
    <t>Realizar visita a las diferentes sedes y comedores de la Entidad, a fin de brindar  diagnóstico y seguimiento al estado de los buzones de sugerencias como canal efectivo de comunicación con los ciudadanos.
Brindar capacitaciones referentes al manejo del Buzon de Sugerencias de las Unidades.
Realizar seguimiento de las aperturas de buzones ciudadanos y generar los correspondientes llamados de atención a las unidades de protección integral, sedes y dependencias</t>
  </si>
  <si>
    <t>Enero a Diciembre de 2020</t>
  </si>
  <si>
    <t>*Acta de reunión.
*Correos electrónico institucional</t>
  </si>
  <si>
    <t>*Responsable Proceso Atención a la Ciudadanía y Equipo del Proceso</t>
  </si>
  <si>
    <r>
      <t xml:space="preserve">EFICACIA:
</t>
    </r>
    <r>
      <rPr>
        <sz val="12"/>
        <color theme="1"/>
        <rFont val="Times New Roman"/>
        <family val="1"/>
      </rPr>
      <t>Capacitaciones realizadas la Unidades y Comedores de la Entidad / Total de capacitaciones proyectadas a realizar durante el año</t>
    </r>
  </si>
  <si>
    <t>¿Las actividades que se desarrollan en el control realmente buscan por si sola prevenir o detectar las causas que pueden dar origen al riesgo, Ej.: verificar, validar, cotejar, comparar, revisar, etc.?</t>
  </si>
  <si>
    <r>
      <rPr>
        <b/>
        <sz val="12"/>
        <color theme="1"/>
        <rFont val="Times New Roman"/>
        <family val="1"/>
      </rPr>
      <t xml:space="preserve">EFECTIVIDAD:
</t>
    </r>
    <r>
      <rPr>
        <sz val="12"/>
        <color theme="1"/>
        <rFont val="Times New Roman"/>
        <family val="1"/>
      </rPr>
      <t xml:space="preserve">Número de Actas de apertura de buzones de la vigencia / Número de actas de reportes de apertura de buzones de la vigencia anterior
</t>
    </r>
  </si>
  <si>
    <t>No se conocen las requerimientos provenietnes de las diferentes Unidades de Protección Integral, generando así un poco conocimiento de las necesidades y opinión de la ciudadanía</t>
  </si>
  <si>
    <t>mensualmnete</t>
  </si>
  <si>
    <t>*Falta de cualificación/entrenamiento de los servidores públicos asignados a los procedimientos de atención al ciudadano.
*Falla en los canales de comunicación establecidos para comunicación con el ciudadano.
* Inadecuada tipificación de PQRS.
*Demora en los tiempos por parte de las áreas asignadas para dar respuesta a un requerimiento.
*Falta de personal en las diferentes áreas para tramitar y cargar las respuestas a los requerimientos ciudadanos en el aplicativo Sistema Distrital de Quejas y Soluciones (SDQS).</t>
  </si>
  <si>
    <t>Inadecuado trámite o demora en la respuesta de los requerimientos ciudadanos asignados a la Entidad, no se puede realizar un debido control de los documentos que ingresan por la ventanilla</t>
  </si>
  <si>
    <t>*Vencimiento de los términos legales de respuesta para atender solicitudes a la ciudadanía.
*Denuncias e interposición de otras acciones ciudadanas.
*Procesos disciplinarios a los funcionarios responsables del no cumplimiento.
*Afectación de la imagen institucional.
 *Hallazgos de entidades de vigilancia y control</t>
  </si>
  <si>
    <t>Se tienen asignados a dos funcionarios en el área quienes realizan y apoyan las siguientes acciones.
1. Seguimiento periódico y continuo a las PQRS para vigilar el cumplimiento a los términos establecidos por la Ley 1755 de 2015.
2. Formato de control de requerimientos ciudadanos A-ACI-FT-003 formulado y parametrizado para la determinación de los tiempos de vencimiento de respuesta a ciudadanos vía PQRS.
3. Asignación oportuna al área que corresponda, para tramitar las PQRS.
4. Administración del Sistema Distrital de Quejas y Soluciones-SDQS.
5. Control archivístico de PQRS y respuestas.
6. Auditoría interna y formulación como seguimiento de planes de mejoramiento.
7. Informes periódicos del desempeño del proceso de atención al Ciudadano al Subdirector Administrativo del Instituto.
8. Indicadores de calidad, coherencia y oportunidad.
9. Canalización adecuada y oportuna de los requerimientos que son competencia del Instituto</t>
  </si>
  <si>
    <t>Diciembre de 2019</t>
  </si>
  <si>
    <t>*Presentación de espacios de retroalimentación en los que se identifique la falla para fomentar la capacidad de mejora.
*Informes dirigidos a los responsables de las respectivas áreas o dependencias para que se formulen planes de mejoramiento tendientes a mitigar o disminuir el riesgo.</t>
  </si>
  <si>
    <t>*Fomentar espacios de cualificación de los funcionarios respecto a los términos y modalidades descritas en la ley 1755 de 2017.
*Continuar con los controles y alertas semanales por parte de la oficina de atención a la ciudadanía hacia las demás dependencias del instituto. 
*Realizar dos (2) campañas al Interior de la Entidad donde se plantee el manejo y gestión de las PQRS, el trato prioritario de las peticiones presentadas por menores de edad y aquellas relacionadas con el reconocimiento de un derecho fundamental y tiempos de respuesta de los derechos de petición y PQRS allegadas a la Entidad</t>
  </si>
  <si>
    <t>*Actas de reunión 
*Correos Institucionales
*Instrumentos ajustados</t>
  </si>
  <si>
    <r>
      <rPr>
        <b/>
        <sz val="12"/>
        <color theme="1"/>
        <rFont val="Times New Roman"/>
        <family val="1"/>
      </rPr>
      <t xml:space="preserve">EFICACIA:
</t>
    </r>
    <r>
      <rPr>
        <sz val="12"/>
        <color theme="1"/>
        <rFont val="Times New Roman"/>
        <family val="1"/>
      </rPr>
      <t xml:space="preserve">
*Número de campañas realizadas / Número de campañas proyectadas (2)
* Número de jornadas de cualificación / Número de jornadas proyectadas</t>
    </r>
  </si>
  <si>
    <r>
      <rPr>
        <b/>
        <sz val="12"/>
        <color theme="1"/>
        <rFont val="Times New Roman"/>
        <family val="1"/>
      </rPr>
      <t xml:space="preserve">EFECTIVIDAD:
</t>
    </r>
    <r>
      <rPr>
        <sz val="12"/>
        <color theme="1"/>
        <rFont val="Times New Roman"/>
        <family val="1"/>
      </rPr>
      <t xml:space="preserve">Número de requerimientos identificados que se radican en ventanilla y son objeto de control del Área de Atención de Ciudadanos / Número de requerimientos identificados en ventanilla durante la vigencia 2020
</t>
    </r>
  </si>
  <si>
    <t>No se lograría dar respuesta a los diferentes requerimientos que se allegan  por parte de los ciuddanos, exponiendo a la Entidad a incumplimientos de tipo normativo</t>
  </si>
  <si>
    <t>Cuatrimestral</t>
  </si>
  <si>
    <t>*Complejidad y dificultad en la  realización de la encuesta de Percepción de Servicio a la Ciudadania por parte del ciudadano.   *Desconocimiento de la herramienta encuesta de Percepción de Servicio a la Ciudadania por parte del Ciudadano</t>
  </si>
  <si>
    <t>*Desconocimiento de la percepción del ciudadano frente al servicio que presta la entidad. *Imposibilidad de toma de deciciones y directivas para mejorar el servicio al ciudadano.                                              *Imposibilidad de formular estartegias frente a  riesgos de gestión y corrupción.</t>
  </si>
  <si>
    <t>*Afectación de la imagen institucional.
*Imposibilidad de toma de decisiones y acciones de mejora de los servicios.
*Imposibilidad de medir índices e indicadores de satisfacción.
*Falta de interacción y participación del ciudadano con la entidad.</t>
  </si>
  <si>
    <t>*Actualización de la encuesta de Percepción de Servicio a la Ciudadanía, de conformidad a las directrices planteadas en el ultimo Comité de atención a la Ciudadanía del año 2017.                                *Formulación de capacitaciones a los funcionarios y beneficiarios del instituto referentes a la importancia del proceso de atención a la ciudadanía y encuesta de Percepción del servicio al ciudadano.</t>
  </si>
  <si>
    <t>*Presentación de espacios de retroalimentación en los que se identifique la falla para fomentar la capacidad de mejora.
*Formulación de nuevas estrategias tendientes a fomentar el uso por parte del ciudadano de la encuesta de Percepción de Servicio al ciudadano.</t>
  </si>
  <si>
    <t>* Realizar seguimiento trimestral de los diferentes PRQS y demas requerimientos ciudadanos y realizar seguimiento a la Encuesta de Percepción a la Ciudadanía</t>
  </si>
  <si>
    <t>*Acta de reunión.
*Presentación Capacitación
*Formato Actualizado SDQS proceso atención a la ciudadanía.</t>
  </si>
  <si>
    <r>
      <rPr>
        <b/>
        <sz val="12"/>
        <color theme="1"/>
        <rFont val="Times New Roman"/>
        <family val="1"/>
      </rPr>
      <t xml:space="preserve">EFICACIA:
</t>
    </r>
    <r>
      <rPr>
        <sz val="12"/>
        <color theme="1"/>
        <rFont val="Times New Roman"/>
        <family val="1"/>
      </rPr>
      <t xml:space="preserve">Informes Trimestrales de PRQS y resultados de la encuesta de Percepción de Servicio a la Ciudadanía / Cuatro (4) Informes generados 
</t>
    </r>
  </si>
  <si>
    <r>
      <rPr>
        <b/>
        <sz val="12"/>
        <color theme="1"/>
        <rFont val="Times New Roman"/>
        <family val="1"/>
      </rPr>
      <t xml:space="preserve">EFECTIVIDAD:
</t>
    </r>
    <r>
      <rPr>
        <sz val="12"/>
        <color theme="1"/>
        <rFont val="Times New Roman"/>
        <family val="1"/>
      </rPr>
      <t xml:space="preserve">
Número de encuestas de percepción diligenciadas / Número de personas encuestadas</t>
    </r>
  </si>
  <si>
    <t>Hay renuencia en el diligenciamiento de la Encuesta de Percepción Ciudadana, esto dificultando la consolidación de datos cuantitativos frente al tipo de respuesta entregada  y los criterios de elaboración de respuesta por parte de IDIPRON</t>
  </si>
  <si>
    <t>Trimestral</t>
  </si>
  <si>
    <t>Se realiza la formulación de la vigencia 2018</t>
  </si>
  <si>
    <t>Rodolfo Carrillo Quintero - Responsable Proceso Atención a la Ciudadanía</t>
  </si>
  <si>
    <t>Se realiza la revisión de la formulación del Mapa de Riesgos para la vigencia, revisando riesgos, su valoración mapa de calor para la vigencia 2019</t>
  </si>
  <si>
    <t>Paula Martínez Calderón - Profesional Conttratista Subdirección Financiera</t>
  </si>
  <si>
    <r>
      <t xml:space="preserve">Se realiza la revisión de la formulación del Mapa de Riesgos para la vigencia, revisando riesgos, su valoración mapa de calor para la vigencia 2020. Frente a la vigencia 2019, se realizó la revisión de los riesgos de los cuales se valoró los mismos y se mitigaron frente a la gestión del área:
(1) </t>
    </r>
    <r>
      <rPr>
        <i/>
        <sz val="10"/>
        <color theme="1"/>
        <rFont val="Times New Roman"/>
        <family val="1"/>
      </rPr>
      <t xml:space="preserve">"Pérdida de información del área Almacenada en el computador del responsable de Atención al Ciudadano y el de sus colaboradores" </t>
    </r>
    <r>
      <rPr>
        <sz val="10"/>
        <color theme="1"/>
        <rFont val="Times New Roman"/>
        <family val="1"/>
      </rPr>
      <t>se realizó la valoración y se contempló en el Mapa de Corrupción del proceso de Atención a la Ciudadanía.
(5)</t>
    </r>
    <r>
      <rPr>
        <i/>
        <sz val="10"/>
        <color theme="1"/>
        <rFont val="Times New Roman"/>
        <family val="1"/>
      </rPr>
      <t xml:space="preserve"> "Imposibilidad de realizar seguimiento adecuado al canal Redes Sociales por parte del Área de Atención a la Ciudadania" </t>
    </r>
    <r>
      <rPr>
        <sz val="10"/>
        <color theme="1"/>
        <rFont val="Times New Roman"/>
        <family val="1"/>
      </rPr>
      <t>se realizó la valoración y el seguimiento constante por parte del Área, tanto que no representa un riesgo de gestión</t>
    </r>
  </si>
  <si>
    <t>Manuel Isiaí Diaz Cudris - Contrsita Proceso Atención a la Ciudadanía</t>
  </si>
  <si>
    <t>MANUEL ISAI DIAZ CUDRIS</t>
  </si>
  <si>
    <t>PAULA MARTÍNEZ CALDERON</t>
  </si>
  <si>
    <t>HUGO ALBERTO CARRILLO GÓMEZ</t>
  </si>
  <si>
    <t>OSCAR LEONARDO ORTIZ JÉREZ</t>
  </si>
  <si>
    <t>YULY MILENA GÓMEZ ROMERO</t>
  </si>
  <si>
    <t>CONTRATISTA- PROFESIONAL LÍDER ATENCIÓN A LA CIUDADANÍA</t>
  </si>
  <si>
    <t>CONTRATISTA SUBDIRECCIÓN TÉCNICA, ADMINISTRATIVA Y FINANCIERA</t>
  </si>
  <si>
    <t>SUBDIRECTOR ADMINISTRATIVO CÓD. 068 - 02</t>
  </si>
  <si>
    <t>CONTRATISTA OFICINA ASESORA DE PLANEACIÓN</t>
  </si>
  <si>
    <r>
      <rPr>
        <b/>
        <sz val="15"/>
        <color theme="1"/>
        <rFont val="Times New Roman"/>
        <family val="1"/>
      </rPr>
      <t xml:space="preserve">GESTIÓN DE DESARROLLO HUMANO </t>
    </r>
    <r>
      <rPr>
        <sz val="15"/>
        <color theme="1"/>
        <rFont val="Times New Roman"/>
        <family val="1"/>
      </rPr>
      <t xml:space="preserve">
Garantizar equipos humanos con las competencias y habilidades requeridas para el cumplimiento efectivo de las metas y objetivos institucionales, promoviendo el bienestar laboral, la actualización del conocimiento y la mitigación de los factores de riesgo en el
trabajo</t>
    </r>
  </si>
  <si>
    <t>ÁREA DE CARRERA ADMINISTRATIVA</t>
  </si>
  <si>
    <t>1.  No se encuentra actualizada la información de la base de datos.
2. Novedades periódicas  del personal que requieren cambios o actualización en las bases de datos.
3. El funcionario no informa al Área las novedades de actualización de datos personales o no se informa al Área de Carrera Administrativa la novedad.
4. Daños en el archivo o la carpeta compartida que genere perdida de información y que no se cuente con un back up actualizado para recuperarla</t>
  </si>
  <si>
    <t>Realizar nuevas vinculaciones, encargos o contestar solicitudes  con base a información desactualizada.</t>
  </si>
  <si>
    <t xml:space="preserve">1. Posesionar en un cargo una vacante no disponible.
2. Mas de una persona ocupando un mismo cargo.
3. Acciones legales y afectaciones presupuestales
4. Desgaste administrativo
5.  Acciones disciplinarias por parte de Control Interno Disciplinario
6. Acciones por entes internos y externos
</t>
  </si>
  <si>
    <t xml:space="preserve">El Manual de Procesos y Procedimientos, para el proceso Gestión de Desarrollo Humano contiene los procedimientos “Encargo de personal de carrera administrativa A-GDH-PR-010” y  “Vinculación de personal A-GDH-PR-007” que a su vez citan las diferentes herramientas para el desarrollo de los mismos.  De igual manera el Área de Carrera Administrativa realiza actualización constante de la Base de datos del Personal del Idipron. </t>
  </si>
  <si>
    <t>NO SE HA PRESENTADO</t>
  </si>
  <si>
    <t>Cruzar con otras bases de datos institucionales e historia laboral del funcionario para confrontar la información y establecer la procedencia de la información errada.</t>
  </si>
  <si>
    <t>Comparar la base  de datos del personal del Idipron con la base de datos  del aplicativo del SIDEAP (Sistema de Información Distrital del Empleo y la Administración Pública) para verificar la veracidad de la información</t>
  </si>
  <si>
    <t>Reporte en excel generado por el aplicativo SIDEAP</t>
  </si>
  <si>
    <t>AUXILIAR ADMINISTRATIVO DEL ÁREA DE  CARRERA ADMINISTRATIVA</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</si>
  <si>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Generación de reportes del SIDEAP= (# de reportes generados en el periodo
/ # de reportes a generar en el periodo) x
100
</t>
    </r>
  </si>
  <si>
    <r>
      <rPr>
        <b/>
        <sz val="12"/>
        <color theme="1"/>
        <rFont val="Times New Roman"/>
        <family val="1"/>
      </rPr>
      <t xml:space="preserve">EFECTIVIDAD:
 RESULTADO DE 
</t>
    </r>
    <r>
      <rPr>
        <sz val="12"/>
        <color theme="1"/>
        <rFont val="Times New Roman"/>
        <family val="1"/>
      </rPr>
      <t xml:space="preserve">Efectividad  de la actualización de datos del personal
((# de novedades reportadas en el periodo
/ #de novedades generadas en el periodo) X100 </t>
    </r>
  </si>
  <si>
    <t xml:space="preserve">La combinación de factores como no actualización de la información en la base de datos de las novedades periódicas de personal, la falta de reporte de novedades por parte del funcionario u otras áreas y la perdida de información, pueden ocasionar la vinculación, encargos o respuestas a solicitudes de personal con información desactualizada. </t>
  </si>
  <si>
    <t xml:space="preserve">Según necesidad </t>
  </si>
  <si>
    <t xml:space="preserve">ÁREA DE BIENESTAR </t>
  </si>
  <si>
    <t xml:space="preserve">1. Demoras en la elaboración del Plan Anual de Bienestar por parte del equipo de trabajo.
2. Demoras en la aprobación del Plan Anual de Bienestar por parte del nivel directivo
</t>
  </si>
  <si>
    <t xml:space="preserve">Plan anual de Bienestar Social e Incentivos con atrasos en su ejecución </t>
  </si>
  <si>
    <t xml:space="preserve">1. No cumplimiento de expectativas y necesidades de las y los servidores públicos en materia de bienestar.  
2. No ejecutar el presupuesto asignado
3. Ejecución de actividades por fuera de la vigencia </t>
  </si>
  <si>
    <t xml:space="preserve">El Manual de Procesos y Procedimientos del Instituto contempla las herramientas “Inscripción de funcionarios a actividades de bienestar social o salud en el trabajo A-GDH-FT-047”, “Compromiso asistencia actividad A-GDH-FT-096” y “Evaluación de la actividad de bienestar A-GDH-FT-008” mediante el cual se lleva el control del riesgo, de igual manera se realiza seguimiento al diligenciamiento del formulario google “caracterización del personal” </t>
  </si>
  <si>
    <t>Programar las actividades pendientes para ser ejecutadas en el primer trimestre de la vigencia siguiente</t>
  </si>
  <si>
    <t>1. Aprobación del Plan de Bienestar e incentivos en el primer bimestre de la vigencia
2. Entrega del Estudio Técnico a la Oficina Aesora Jurídica en en mes de marzo</t>
  </si>
  <si>
    <t xml:space="preserve">1. Resolución A-GJU-FT-001 de aprobación del Plan anual de bienestar e incentivos
2. Memorando A-GDO-FT-013 de radicación estudio técnico y Anexo Técnico </t>
  </si>
  <si>
    <t>PROFESIONAL UNIVERSITARIO ÁREA DE BIENESTAR</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</si>
  <si>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Cumplimiento actividades del PABS= (# de actividades cumplidas
/ 2 de actividades
programadas) x
100
</t>
    </r>
  </si>
  <si>
    <r>
      <rPr>
        <b/>
        <sz val="10"/>
        <color theme="1"/>
        <rFont val="Times New Roman"/>
        <family val="1"/>
      </rPr>
      <t xml:space="preserve">EFECTIVIDAD:
 RESULTADO DE 
</t>
    </r>
    <r>
      <rPr>
        <sz val="10"/>
        <color theme="1"/>
        <rFont val="Times New Roman"/>
        <family val="1"/>
      </rPr>
      <t>ACTIVIDADES DEL PABS EJECUTADAS EN LA VIGENCIA =
(# DE ACTIVIDADES DEL PABS EJECUTADAS EN LA VIGENCIA/ # DE ACTIVIDADES PLANEADAS EN EL PABS DE LA VIGENCIA)*100</t>
    </r>
  </si>
  <si>
    <t>La combinación de factores como demoras en la elaboración del Plan Anual de Bienestar por parte del equipo de trabajo y demoras en la respuesta  de la encuesta de necesidades y expectativas en materia de Bienestar por parte de las y los servidores públicos, pueden ocasionar atrasos en la ejecución del Plan Anual de Bienestar e Incentivos.</t>
  </si>
  <si>
    <t>por demanda</t>
  </si>
  <si>
    <t>ÁREA DE CAPACITACIÓN</t>
  </si>
  <si>
    <t xml:space="preserve">
1. Falta de participación de los servidores para construir y fortalecer el plan de capacitación.
2. Falencias en la consolidación y recolección efectiva de insumos  que permitan  establecer un diagnostico  acorde con las necesidades de capacitación que requiere el Instituto</t>
  </si>
  <si>
    <t>Plan de capacitación sin el contenido de las necesidades de capacitación manifestadas acordes a los requerimientos institucionales</t>
  </si>
  <si>
    <t>1. Funcionarios con habilidades comportamentales y funcionales que no generan impacto dentro de los planes, estratégicos, proyectos y Misión del Instituto.
2. Desactualización normativa</t>
  </si>
  <si>
    <t>El Proceso de Gestión del Talento Humano dispone de un formulario  de google denominado “Caracterización necesidades de  capacitación” que permite recolectar información de las necesidades de los/as servidores/as y a partir de su análisis se realiza el  diagnóstico  con la información  suministrada por la Oficina Asesora de Planeación y  Control Interno, con respecto a las necesidades de capacitación del Instituto.</t>
  </si>
  <si>
    <t>Gestionar  alternativas para la realización de la capacitación con el contratista, DASCD o entidades públicas</t>
  </si>
  <si>
    <t xml:space="preserve">No se establecen nuevas acciones para la vigencia debido a que los controles han demostrado ser eficaces para prevenir la materialización del riesgo, lo que mantiene la zona de riesgo con calificación 1.BAJA. </t>
  </si>
  <si>
    <t>PROFESIONAL UNIVERSITARIO ÁREA DE CAPACITACIÓN</t>
  </si>
  <si>
    <t>La combinación de factores como la falta de participación de los servidores para construir y fortalecer el plan de capacitación y falencias en la consolidación y recolección efectiva de insumos  que permitan  establecer un diagnostico  acorde con las necesidades de capacitación que requiere el Instituto, pueden ocasionar que el PIC no tenga el contenido de las necesidades de capacitación manifestadas acordes a los requerimientos institucionales</t>
  </si>
  <si>
    <t>TRIMESTRAL</t>
  </si>
  <si>
    <t>1. Incumplimiento al cronograma planteado de capacitación.
2. Incumplimiento por parte del contratista.</t>
  </si>
  <si>
    <t>Plan Anual de Capacitación ( PIC) con atrasos en su ejecución.</t>
  </si>
  <si>
    <t xml:space="preserve">1. Inclumplimiento de  manera directa o indirecta de  Planes y Metas institucionales.  
</t>
  </si>
  <si>
    <t xml:space="preserve">En el Manual de procesos y procedimientos se dispone de los formatos  “Matriz de seguimiento a las actividades de capacitación A-GDH-FT-051”, adicionalmente el Área realiza las actividades requeridas en la etapa precontractual  y radica la documentación correspondiente antes del primer cuatrimestre del año en la Oficina Asesora Juridica </t>
  </si>
  <si>
    <t>Reprogramar fecha de capacitación</t>
  </si>
  <si>
    <t xml:space="preserve">No se establecen nuevas acciones para la vigencia debido a que los controles han demostrado ser eficaces para prevenir la materialización del riesgo, lo que mantiene la zona de riesgo con calificación 1. BAJA. </t>
  </si>
  <si>
    <t>La combinación de factores como  el incumplimiento al cronograma planteado de capacitación y el incumplimiento por parte del contratista., pueden ocasionar atrasos en la ejecución del Plan de Capacitación Institucional.</t>
  </si>
  <si>
    <t>ÁREA DE NÓMINA Y LIQUIDACIONES</t>
  </si>
  <si>
    <t>1. Demoras en el reporte de las novedades en el aplicativo de nómina
2. Contingencias por ausencia del liquidador de nómina y el responsable del Área
3. La persona quien liquida la nómina se encuentra encargada como responsable del Área.</t>
  </si>
  <si>
    <t>Inoportunidad en la entrega de la información de nómina para ser contabilizada.</t>
  </si>
  <si>
    <t xml:space="preserve">1. Afectación del PAC anual para la planta de empleos de la Entidad.
2. No se cancela  la nómina dentro del mes afectando el PAC del mes siguiente.
</t>
  </si>
  <si>
    <t xml:space="preserve">El Manual de Procesos y Procedimientos, para el proceso Gestión de Desarrollo Humano contiene los Instructivos:
 A-GDH-IN-005 "Requisitos para el retiro",
 A-GDH-IN-007 "Novedades", 
A-GDH-IN-009 "Liquidación de Nómina, Aportes a la Seguridad Social y Parafiscales",  A-GDH-IN-010 
" Prima Técnica", A-GDH-IN-011 
"Prima Semestral y Navidad", así como los 
Procedimientos   A-GDH-PR-001 "Compensación  y Novedades". Adicionalmente se tiene documentado el Libro de radicación y el Cronograma de actividades para la liquidación de nómina.
</t>
  </si>
  <si>
    <t>Aplicar el  PAC del mes siguiente al que se presente la demora.</t>
  </si>
  <si>
    <t xml:space="preserve">No se establecen nuevas acciones para la vigencia debido a que los controles han demostrado ser eficaces para prevenir la materialización del riesgo, lo que mantiene la zona de riesgo con calificación BAJA. </t>
  </si>
  <si>
    <t>NO APLICA</t>
  </si>
  <si>
    <t>PROFESIONAL UNIVERSITARIO ÁREA DE NÓMINA Y LIQUIDACIONES</t>
  </si>
  <si>
    <t>La combinación de factores como demoras en el reporte de las novedades en el aplicativo de nómina, las contingencias por ausencia del liquidador de nómina y el responsable del Área y que la persona quien liquida la nómina se encuentra encargada como responsable del Área, pueden ocasionar inoportunidad en la entrega de la información de nómina para ser contabilizada.</t>
  </si>
  <si>
    <t>MENSUAL</t>
  </si>
  <si>
    <t>ÁREA DE SEGURIDAD Y SALUD EN EL TRABAJO</t>
  </si>
  <si>
    <t>1. Debilidad en el seguimiento a la adjudicación de contratos.
2. Demoras en la adjudicación de los contratos.</t>
  </si>
  <si>
    <t xml:space="preserve">Entrega de bienes o servicios relacionados con la Seguridad y Salud en el Trabajo en tiempos que no corresponden a las necesidades del Instituto </t>
  </si>
  <si>
    <t>1. Acciones legales en contra del Instituto
2. Investigaciones por parte de entes de control
3. Sanciones económicas en contra del Instituto
4. Accidentes Laborales</t>
  </si>
  <si>
    <t>Una vez formulado y/o actualizado el PAA institucional, el Área de Seguridad y Salud en el Trabajo, realiza una base de datos en excel de seguimiento a la ejecución mismo a fin de identificar demoras en contratación y revisar la disponibilidad de stock de elementos para el suministro.</t>
  </si>
  <si>
    <t>diciembre de 2019</t>
  </si>
  <si>
    <t>Como Área de Seguridad y Salud en el Trabajo se emite la orden para que las tareas de alto riesgo no se lleven a cabo hasta no contar con los elementos adecuados.</t>
  </si>
  <si>
    <t>1. Solicitar mediante memorando a la Oficina Asesora Jurídica que el riesgo sea contemplado en el mapa de riesgos de gestión de la dependencia debido a que una causa identificada es la demora en la adjudicación de los contratos y se establezcan acciones tendientes a la oportunidad en la adjudicación.
2. Monitorear en la base de datos de seguimiento la oportunidad en la adjudicación y ejecución de contratos, en caso de presentar alguna demora informar a la Subdirección Técnica de Desarrollo Humano y a la Oficina Asesora Jurídica.</t>
  </si>
  <si>
    <t>1. Memorando A-GDO-FT-013 reitido a la Oficina Asesora Jurídica
2. Base de datos en excel con seguimiento mensual
3. Correos electrónicos en caso de demoras</t>
  </si>
  <si>
    <t>Responsable Área de SST</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</si>
  <si>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Cumplimiento actividades de SST= (# de actividades cumplidas
/ 13 actividades
programadas) x
100
</t>
    </r>
  </si>
  <si>
    <r>
      <rPr>
        <b/>
        <sz val="10"/>
        <color theme="1"/>
        <rFont val="Times New Roman"/>
        <family val="1"/>
      </rPr>
      <t xml:space="preserve">EFECTIVIDAD:
 RESULTADO DE 
</t>
    </r>
    <r>
      <rPr>
        <sz val="10"/>
        <color theme="1"/>
        <rFont val="Times New Roman"/>
        <family val="1"/>
      </rPr>
      <t xml:space="preserve">Efectividad en la adjudicación de contratos=
((# de contratos adjudicados oportunamente / # total de contratos a adjudicar en la vigencia) x 100
</t>
    </r>
  </si>
  <si>
    <t xml:space="preserve">La combinación de factores comoPresentación tardía de los documentos (por parte del área) para contratación de bienes y/o servicios y demoras en la adjudicación de los contratos  pueden ocasionar inoportunidad en la entrega de bienes o servicios relacionados con la Seguridad y Salud en el Trabajo en tiempos que no corresponden a las necesidades del Instituto </t>
  </si>
  <si>
    <t>Mensual</t>
  </si>
  <si>
    <t>1.Incumplimiento en la obligación de afiliación a la ARL por parte del contratista.
2.Realización de actividades diferentes a las contempladas en las obligaciones contractuales.</t>
  </si>
  <si>
    <t xml:space="preserve">Accidentes de Trabajo en los contratistas del Instituto sin reconocimiento por parte de la Aseguradora de Riesgos laborales </t>
  </si>
  <si>
    <t>1. Acciones legales en contra del Instituto
2. Investigaciones por parte de entes de control
3. Sanciones económicas en contra del Instituto</t>
  </si>
  <si>
    <t>En cada vigencia se realiza una verificación de la base de contratos de prestación de servicios (entregada por OAJ) versus la base de datos elaborada por el Área de Seguridad y Salud en el Trabajo y la página transaccional de la ARL Positiva</t>
  </si>
  <si>
    <t>Dependiendo de la gravedad del accidente de trabajo se remite a la EPS a la que esté afiliado el contratista o se realiza un reporte extemporaneo mientras se realizan los trámites de afiliación.</t>
  </si>
  <si>
    <t xml:space="preserve">1. Solicitar mediante memorando a la Oficina Asesora Jurídica que las actas de inicio sean firmadas obligatoriamente con la fecha de cubrimiento de ARL o posterior a esta.
</t>
  </si>
  <si>
    <t>1. Memorando A-GDO-FT-013 remitido a la Oficina Asesora Jurídica
2. Correos electrónicos en caso de demoras</t>
  </si>
  <si>
    <t>CONTRATISTA PROPFESIONAL ESPECIALIZADO SST</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</si>
  <si>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Cumplimiento en afiliación = (1 actividad cumplida
/ 1 actividad planeada) x
100
</t>
    </r>
  </si>
  <si>
    <r>
      <rPr>
        <b/>
        <sz val="10"/>
        <color theme="1"/>
        <rFont val="Times New Roman"/>
        <family val="1"/>
      </rPr>
      <t xml:space="preserve">EFECTIVIDAD:
 RESULTADO DE 
</t>
    </r>
    <r>
      <rPr>
        <sz val="10"/>
        <color theme="1"/>
        <rFont val="Times New Roman"/>
        <family val="1"/>
      </rPr>
      <t xml:space="preserve">Efectividad en el proceso de afiliación a ARL =
((# de contratistas afiliados oportunamente
 / # de órdenes de prestación de servicios en la base de datos de la OAJ ) x 100
</t>
    </r>
  </si>
  <si>
    <t xml:space="preserve">La combinación de factores como el incumplimiento en la obligación de afiliación a la ARL por parte del contratista y la realización de actividades diferentes a las contempladas en las obligaciones contractuales pueden ocasionar accidentes de trabajo en los contratistas del Instituto sin reconocimiento por parte de la Aseguradora de Riesgos laborales  </t>
  </si>
  <si>
    <t>1.  Desconocimiento a la normativa vigente. Decreto 723 de 2013
2. No hay exigencia contractual que obligue a los contratistas a comprar los EPP
3. Falta de seguimiento y control del uso de los EPP</t>
  </si>
  <si>
    <t>Lesiones o accidentes de trabajo en contratistas sin elementos de protección personal o con elementos que no cumplen las especificaciones para las tareas contratadas</t>
  </si>
  <si>
    <t xml:space="preserve">
Seguimiento por parte del Área de Seguridad y Salud en el Trabajo mediante los formatos
"Inspección de elementos de protección personal (EPP) A-GDH-FT-072" y “Matriz de elementos de protección personal (EPP) A-GDH-DI-006”</t>
  </si>
  <si>
    <t>Como Área de Seguridad y Salud en el Trabajo se emite la orden para que las tareas no se lleven a cabo hasta no contar con los elementos adecuados.</t>
  </si>
  <si>
    <t xml:space="preserve">1. Solicitar mediante memorando a la Oficina Asesora Jurídica que se incluya en los contratos la cláusula de obligatoriedad para la adquisición y uso de elementos de protección personal.
</t>
  </si>
  <si>
    <t xml:space="preserve">Memorando de solicitud y seguimiento A-GDO-FT-013 remitido a la Oficina Asesora Jurídica
</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</si>
  <si>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Cumplimiento actividades de solicitud a la OAJ frente a los requerimientos de EPP = (1 actividad cumplida
/ 1 actividad planeada) x
100
</t>
    </r>
  </si>
  <si>
    <r>
      <rPr>
        <b/>
        <sz val="10"/>
        <color theme="1"/>
        <rFont val="Times New Roman"/>
        <family val="1"/>
      </rPr>
      <t xml:space="preserve">EFECTIVIDAD:
 RESULTADO DE 
</t>
    </r>
    <r>
      <rPr>
        <sz val="10"/>
        <color theme="1"/>
        <rFont val="Times New Roman"/>
        <family val="1"/>
      </rPr>
      <t>Tasa de accidentalidad por EPP que no cumplen las especificaciones técnicas.</t>
    </r>
    <r>
      <rPr>
        <b/>
        <sz val="10"/>
        <color theme="1"/>
        <rFont val="Times New Roman"/>
        <family val="1"/>
      </rPr>
      <t xml:space="preserve">
</t>
    </r>
    <r>
      <rPr>
        <sz val="10"/>
        <color theme="1"/>
        <rFont val="Times New Roman"/>
        <family val="1"/>
      </rPr>
      <t># de accidentes y/o lesiones presentadas por falta o incumpliento de especificaciones técnicas de EPP /
Total de accidentes presentados en el Instituto durante la vigencia</t>
    </r>
  </si>
  <si>
    <t>La combinación de factores como el desconocimiento a la normativa vigente. Decreto 723 de 2013, la no exigencia contractual que obligue a los contratistas a comprar los EPP y la falta de seguimiento y control del uso de los EPP puede ocasionar accidentes de trabajo en contratistas sin elementos de protección personal o con elementos que no cumplen las especificaciones para las tareas contratadas</t>
  </si>
  <si>
    <t>Anual</t>
  </si>
  <si>
    <t>1. Controles insuficientes para verificación documental del personal a contratar.
2. No hay exigencia contractual sobre documentación requerida.</t>
  </si>
  <si>
    <t>Contratación de personal  contratistas sin documentación adecuada para realizar tareas determinadas</t>
  </si>
  <si>
    <t>1. Acciones legales en contra del Instituto
2. Investigaciones por parte de entes de control
3. Sanciones económicas en contra del Instituto
4. Accidentes y emfermedades laborales</t>
  </si>
  <si>
    <t>Actualmente el Área de Juridíca cuenta con el formato "Verificación documental para contratos de prestación de servicios profesionales y de apoyo a la gestión A-GCO-FT-014"</t>
  </si>
  <si>
    <t xml:space="preserve">Solicitar que el /la contratista suspenda actividades criticas </t>
  </si>
  <si>
    <t xml:space="preserve">1.Remitir a la OAJ un documento donde se especifique los requerimientos en materia de SST con los que deben contar los/as contratistas ( Según corresponda) previo o como requisito para firma de acta de inicio
2. Solicitar al Área de Inafraestructura los siguientes documentos: *Certidicado del curso de TSA de los contratistas. 
* Exámenes méedicos de los contratistas.
Solicitar al Área de Salud y Comedores: Certificado de curso de manipulación de alimentos y exámenes médicos de los/as contratistas auxiliares de cocina 
</t>
  </si>
  <si>
    <t xml:space="preserve">1. Memorando A-GDO-FT-013 remitido a la Oficina Asesora Jurídica
2. Correos electrónicos dirigidos a las áreas de Infraestructura, Salud y equipo de Comedores
</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</si>
  <si>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Fortalecimiento de requisitos SST = (# de actividades ejecutadas
/ 2 actividades
programadas) x
100
</t>
    </r>
  </si>
  <si>
    <r>
      <t xml:space="preserve">EFECTIVIDAD: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Efectividad en el cumplimiento de requisitos SST para contratación de CPS
# de contratistas vinculados con cumplimiento de requisitos SST/ # Total de contratistas 
</t>
    </r>
  </si>
  <si>
    <t>La combinación de factores como controles insuficientes para verificación documental del personal a contratar y la  no exigencia contractual sobre documentación requerida para tareas específicas puede ocasionar que se contrate personal contratistas sin documentación adecuada para realizar tareas determinadas</t>
  </si>
  <si>
    <t xml:space="preserve">Anual y durante los periodos de alta contratación </t>
  </si>
  <si>
    <t>#1</t>
  </si>
  <si>
    <t xml:space="preserve">1. ÁREA DE CARRERA ADMINISTRATIVA: Se debe modificar las causas 3 y 4 del riesgo “Realizar nuevas vinculaciones, encargos o contestar solicitudes  con base a información desactualizada.” debido a que ya se cuenta con una base de datos unificada en el área, por lo tanto se deben tener en cuenta otros factores como:
• El funcionario no informa al área las novedades de actualización de datos personales o no se informa al Área de Carrera Administrativa la novedad.
• Daños en el archivo o la carpeta compartida que genere perdida de información y que no se cuente con un back up actualizado para recuperarla.
Se modifica el tipo de riesgo de Estratégico a Operativo porque  comprende los riesgos relacionados tanto con la parte operativa como técnica de la entidad, incluye riesgos provenientes de deficiencias en los sistemas de información, en la definición de los procesos, en la estructura de la entidad, la desarticulación entre dependencias, lo cual conduce a ineficiencias, oportunidades de corrupción e incumplimiento de los compromisos institucionales.
Se baja el impacto de MODERADO a MENOR porque las consecuencias cualitativas generan reclamaciones de los usuarios, que implican investigaciones internas disciplinarias.
Se alimentan los controles existentes de la siguiente manera:
• Procedimiento “Encargo de personal de carrera administrativa A-GDH-PR-010”
• Procedimiento “Vinculación de personal A-GDH-PR-007”
• Formato “Verificación de requisitos para la posesión en planta A-GDH-FT-055”
• Base de datos del Personal del Idipron.
El riesgo se asume.
Ajustar las acciones de contingencia incluyendo la historia laboral.
Se incluye una acción complementaria de verificación en el SIDEAP
2. ÁREA DE BIENESTAR:
Se modifica causa N°2 por demoras en la aprobación del Plan por parte del NIVEL DIRECTIVO
Se modifica el impacto del riesgo a insignificante, porque las consecuencias cualitativas no generan interrupción en las operaciones de la entidad, no se generan sanciones económicas no se afecta la imagen institucional de manera significativa.
Se ajusta la redacción de los controles.
3. ÁREA DE SEGURIDAD Y SALUD EN EL TRABAJO 
Se disminuye el impacto del riesgo “Entrega de bienes o servicios relacionados con la Seguridad y Salud en el Trabajo en tiempos que no corresponden a las necesidades del Instituto” anteriormente se encontraba en Impacto mayor, ahora en impacto moderado debido a que las consecuencias cualitativas se ajustan a la materialización de este riesgo.
Se complementan los controles incluyendo base de datos de seguimiento y stock de elementos.
4. ÁREA DE NÓMINA Y LIQUIDACIONES:
Se mantiene el riesgo pero se modifican las causas debido a que las expuestas en la vigencia anterior fueron atendidas y subsanadas.
Se elimina la consecuencia #3 del riesgo #1
No se establecen acciones adicionales para este riesgo.
5. ÁREA DE CAPACITACIÓN:
Se modifica el Tipo de Riesgo a Operativo en los dos riesgos identificados
Se elimina la causa número 1 del riesgo #1
Se modifica el impacto del riesgo a insignificante porque las consecuencias cualitativas no generan interrupción en las operaciones de la entidad, no se generan sanciones económicas no se afecta la imagen institucional de manera significativa.
Se complementan los controles incluyendo la entrega de la documentación precontractual a la Oficina Asesora Jurídica durante el primer cuatrimestre.
Se elimina la consecuencia #2 del riesgo #2
Debido a que los dos riesgos tienen una zona de riesgo BAJA se define como  opción de manejo “aceptar el riesgo” no se formulan nuevas actividades para la vigencia y por ende no se formulan indicadores.
</t>
  </si>
  <si>
    <t>ALEJANDRA PÁRAMO-PROFESIONAL UNIVERITARIO
JAVIER BUSTAMANTE-CONTRATISTA ASESOR
ALEJANDRA MALAVER- PROFESIONAL UNIVERSITARIO
ESPERANZA ARENAS-CONTRATISTA ASESOR
EDWIN ZAID RIVERA-AUXILIAR ADMINISTARTIVO
DANIEL PINEDA-CONTRATISTA PROFESIOANL ESPECIALIZADO
ANY JACKELINE ROJAS PINILLA-PROFESIONAL UNIVERITARIO</t>
  </si>
  <si>
    <t>3. ALTO</t>
  </si>
  <si>
    <t>ALEJANDRA PÁRAMO, JAVIER BUSTAMANTE, ALEJANDRA MALAVER, ESPERANZA ARENAS, EDWIN ZAID RIVERA, DANIEL PINEDA, ANY JACKELINE ROJAS PINILLA</t>
  </si>
  <si>
    <t>ESPERANZA ARENAS</t>
  </si>
  <si>
    <t>LEMMY HUMBERO SOLANO JULIO</t>
  </si>
  <si>
    <t>PROFESIONALES UNIVERSITARIOS, CONTRATISTAS ASESORES, AUXILIARES ADMINISTRATIVOS, CONTRATISTA PROFESIONAL ESPECIALIZADO</t>
  </si>
  <si>
    <t>ASESORA CONTRATISTA</t>
  </si>
  <si>
    <t>SUBDIRECTOR</t>
  </si>
  <si>
    <r>
      <t xml:space="preserve"> GESTION AMBIENTAL / </t>
    </r>
    <r>
      <rPr>
        <i/>
        <sz val="12"/>
        <color theme="1"/>
        <rFont val="Times New Roman"/>
        <family val="1"/>
      </rPr>
      <t>Desarrollar mediante mejora continua, estrategias de educación ecológica con los niños, niñas, adolescentes y Jóvenes-NNAJ y demás actores internos y externos, con el fin de identificar, mitigar y/o prevenir los impactos ambientales, en cumplimiento de la normatividad ambiental vigente y la misionalidad de la entidad, logrando consolidar un proyecto pedagógico con enfoque ambiental sostenible.</t>
    </r>
  </si>
  <si>
    <t xml:space="preserve">ÁREA DE TRABAJO DE GESTION AMBIENTAL </t>
  </si>
  <si>
    <t>Falta de mantenimiento y limpieza de las trampas de grasas ubicadas en las zonas de preparación de alimentos  de las sedes propias del instituto o aquellas que estén bajo su responsabilidad</t>
  </si>
  <si>
    <t>Posible contaminación del recurso hídrico</t>
  </si>
  <si>
    <t>*Afectación del recurso hídrico y del Suelo.                                                                    *Requerimientos por parte de la Secretaría Distrital de Ambiente y/o imposición de medidas preventivas
*Malos olores y proliferación de vectores
*Multas y/o sanciones para el Instituto.</t>
  </si>
  <si>
    <t xml:space="preserve">* Verificar la limpieza superficial de la trampa mediante el formato  - REGISTRO DE ACTIVIDADES DE LIMPIEZA Y MANTENIMIENTO DE LAS TRAMPAS DE GRASA - A-GAM-FT-005.
* Visitas a las Sedes y Unidades - Formato -SEGUIMIENTO A LOS PROGRAMAS PIGA Y MANUAL DE SANEAMIENTO BÁSICO -  Código A-GAM-FT-014. </t>
  </si>
  <si>
    <t>No se ha presentado</t>
  </si>
  <si>
    <t>Requerir informe al Responsable de la Unidad sobre las posibles causas que conllevaron a afectar el recurso hídrico, deberá reportar los soportes del recogido superficial de sólidos en las trampas de grasa. Una vez se analice la situación informar al Subdirector Técnico Administrativo y Financiero para que tome las medidas del caso.</t>
  </si>
  <si>
    <t xml:space="preserve">(1) Programar visitas de seguimiento y verificar por parte del Área de Gestión Ambiental - Formato  los registros de limpieza y mantenimiento en las diferentes Unidades con cocina y Comedores.
(2) Realizar la programación de mantenimiento de trampas de grasa (Área de Mantenimiento de Bienes Inmuebles - Infraestructura) y coordinar con el Área de Gestión Ambiental la programación de recolección de lodos de las trampas de grasa, los cuales son gestionados como residuos peligrosos.
(3) Realizar anualmente la caracterización de vertimientos
(4) Realizar un seguimiento y control al resultado de las caracterizaciones de vertimientos  realizadas.              </t>
  </si>
  <si>
    <t>Enero a Diciembre 2020</t>
  </si>
  <si>
    <t xml:space="preserve">* Actas de visita por parte del Área de Gestión Ambiental -  Formato -SEGUIMIENTO A LOS PROGRAMAS PIGA Y MANUAL DE SANEAMIENTO BÁSICO - Código A-GAM-FT-014.
* Formato: REGISTRO DE ACTIVIDADES DE LIMPIEZA SUPERFICIAL Y MANTENIMIENTO DE LAS TRAMPAS DE GRASA, A-GAM-FT-005.
* Informe de Caracterización de vertimientos 
* Resultados de las caracterizaciones y documentos de análisis </t>
  </si>
  <si>
    <t>GRUPO DE TRABAJO DE GESTIÓN AMBIENTAL</t>
  </si>
  <si>
    <r>
      <rPr>
        <b/>
        <sz val="12"/>
        <color theme="1"/>
        <rFont val="Times New Roman"/>
        <family val="1"/>
      </rPr>
      <t>EFICACIA:
(1)</t>
    </r>
    <r>
      <rPr>
        <sz val="12"/>
        <color theme="1"/>
        <rFont val="Times New Roman"/>
        <family val="1"/>
      </rPr>
      <t xml:space="preserve"> (Número de sedes visitadas  / Número total de sedes)
</t>
    </r>
    <r>
      <rPr>
        <b/>
        <sz val="12"/>
        <color theme="1"/>
        <rFont val="Times New Roman"/>
        <family val="1"/>
      </rPr>
      <t xml:space="preserve">(2) </t>
    </r>
    <r>
      <rPr>
        <sz val="12"/>
        <color theme="1"/>
        <rFont val="Times New Roman"/>
        <family val="1"/>
      </rPr>
      <t xml:space="preserve">(Número de mantenimientos ejecutados / Número de mantenimientos programados)
</t>
    </r>
    <r>
      <rPr>
        <b/>
        <sz val="12"/>
        <color theme="1"/>
        <rFont val="Times New Roman"/>
        <family val="1"/>
      </rPr>
      <t xml:space="preserve">(3) </t>
    </r>
    <r>
      <rPr>
        <sz val="12"/>
        <color theme="1"/>
        <rFont val="Times New Roman"/>
        <family val="1"/>
      </rPr>
      <t xml:space="preserve">(No. caracterizaciones de vertimiento realizadas / No.caracterizaciones Programadas)
</t>
    </r>
    <r>
      <rPr>
        <b/>
        <sz val="12"/>
        <color theme="1"/>
        <rFont val="Times New Roman"/>
        <family val="1"/>
      </rPr>
      <t>(4)</t>
    </r>
    <r>
      <rPr>
        <sz val="12"/>
        <color theme="1"/>
        <rFont val="Times New Roman"/>
        <family val="1"/>
      </rPr>
      <t xml:space="preserve"> (No. de seguimientos y control realizados a las caracterizaciones / Un (1) seguimiento programado)</t>
    </r>
  </si>
  <si>
    <r>
      <t xml:space="preserve">EFECTIVIDAD:
RESULTADO DE 
</t>
    </r>
    <r>
      <rPr>
        <sz val="12"/>
        <color theme="1"/>
        <rFont val="Times New Roman"/>
        <family val="1"/>
      </rPr>
      <t>Incumplimiento de parámetros en la caracterización de agua potable y agua residual de las redes unidades y dependencias / Sobre número de sedes y unidades dela Entidad</t>
    </r>
  </si>
  <si>
    <t xml:space="preserve">* Contaminación al recurso hídrico por alteración de parámetros de calidad de vertimientos domésticos, lo cual genera malos olores en la Unidad e incumplimiento normativo </t>
  </si>
  <si>
    <t>Actividad 1: Semestral
Actividad 2: Trimestral
Actividad 3: Anual
Actividad 4: Anual</t>
  </si>
  <si>
    <t>Incumplimiento de las buenas prácticas de gestión ambiental en los talleres en el instituto</t>
  </si>
  <si>
    <t>* Contaminación al recurso hídrico y suelo, por residuos peligrosos generados en los Talleres del Instituto.</t>
  </si>
  <si>
    <t xml:space="preserve"> 
Implementación Manual - Plan de Gestión Integral de Residuos peligrosos - Código A-GAM-MA-003. </t>
  </si>
  <si>
    <t>Requerir informe al Responsable de la Unidad sobre las posibles causas que afectaron el recurso hídrico, así mismo que reporte las evidencias que soporten la sensibilización a los NNAJ sobre la implementación de buenas prácticas en los Talleres donde su materia prima son residuos peligrosos. Una vez se analice la situación informar al Subdirector Técnico Administrativo y Financiero para que tome las medidas pertinentes.</t>
  </si>
  <si>
    <t xml:space="preserve">(1) Realizar visita a las Unidades por parte del Área de Gestión Ambiental -  Formato "SEGUIMIENTO A LOS PROGRAMAS PIGA Y MANUAL DE SANEAMIENTO BÁSICO" - Código A-GAM-FT-014.
(2) Realizar anualmente la caracterización de vertimientos.
(3) Realizar un seguimiento y control al resultado de las caracterizaciones realizadas.                                                                                                                                                                                                                                                                                                                     
(4) Incluir criterios de sostenibilidad ambiental en compras de materias primas por "amigables con el medio ambiente" con el fin de reducir la peligrosidad y la afectación.
(5) Realizar una (1) actividad formativa anual en relación al manejo de residuos    </t>
  </si>
  <si>
    <t>* Actas de visita por parte del Área de Gestión Ambiental -  Formato -SEGUIMIENTO A LOS PROGRAMAS PIGA Y MANUAL DE SANEAMIENTO BÁSICO - Código A-GAM-FT-014.
*Informe de caracterización y documentos de análisis.
*Estudio previo de los procesos de selección
*Documento de lineamientos</t>
  </si>
  <si>
    <r>
      <rPr>
        <b/>
        <sz val="12"/>
        <color theme="1"/>
        <rFont val="Times New Roman"/>
        <family val="1"/>
      </rPr>
      <t>EFICACIA:</t>
    </r>
    <r>
      <rPr>
        <sz val="12"/>
        <color theme="1"/>
        <rFont val="Times New Roman"/>
        <family val="1"/>
      </rPr>
      <t xml:space="preserve">
</t>
    </r>
    <r>
      <rPr>
        <b/>
        <sz val="12"/>
        <color theme="1"/>
        <rFont val="Times New Roman"/>
        <family val="1"/>
      </rPr>
      <t>(1)</t>
    </r>
    <r>
      <rPr>
        <sz val="12"/>
        <color theme="1"/>
        <rFont val="Times New Roman"/>
        <family val="1"/>
      </rPr>
      <t xml:space="preserve"> (Número de sedes visitadas  / Número total de sedes)
</t>
    </r>
    <r>
      <rPr>
        <b/>
        <sz val="12"/>
        <color theme="1"/>
        <rFont val="Times New Roman"/>
        <family val="1"/>
      </rPr>
      <t xml:space="preserve">(2) </t>
    </r>
    <r>
      <rPr>
        <sz val="12"/>
        <color theme="1"/>
        <rFont val="Times New Roman"/>
        <family val="1"/>
      </rPr>
      <t xml:space="preserve">(No. caracterizaciones de vertimiento realizadas / No.caracterizaciones Programadas)
</t>
    </r>
    <r>
      <rPr>
        <b/>
        <sz val="12"/>
        <color theme="1"/>
        <rFont val="Times New Roman"/>
        <family val="1"/>
      </rPr>
      <t>(3)</t>
    </r>
    <r>
      <rPr>
        <sz val="12"/>
        <color theme="1"/>
        <rFont val="Times New Roman"/>
        <family val="1"/>
      </rPr>
      <t xml:space="preserve"> (No. de seguimientos y control realizados a las caracterizaciones / Un (1) seguimiento programado)
</t>
    </r>
    <r>
      <rPr>
        <b/>
        <sz val="12"/>
        <color theme="1"/>
        <rFont val="Times New Roman"/>
        <family val="1"/>
      </rPr>
      <t xml:space="preserve">(4) </t>
    </r>
    <r>
      <rPr>
        <sz val="12"/>
        <color theme="1"/>
        <rFont val="Times New Roman"/>
        <family val="1"/>
      </rPr>
      <t>Informe Anual Compras Verdes / Informe (1)</t>
    </r>
  </si>
  <si>
    <t xml:space="preserve"> Actividad 1: Semestral
Actividad 2: Anual
Actividad 3: Anual
Actividad 4: Anual</t>
  </si>
  <si>
    <t xml:space="preserve">Inadecuada rotulación y almacenamiento de los residuos peligrosos en las sedes del instituto.  Falta de un mecanismo de medición de la eficacia de la capacitación del encargado sobre los residuos peligrosos  y no peligrosos   </t>
  </si>
  <si>
    <t>Posible contaminación del recurso hídrico y suelo</t>
  </si>
  <si>
    <t>* Contaminación al recurso hídrico y/o suelo, afectando la salud humana y al ambiente.</t>
  </si>
  <si>
    <t xml:space="preserve"> 
Informar al gestor ambiental de la entidad a fin de que tome las medidas correspondientes al incumplimiento de lo establecido  en los Manuales de Gestión integral de residuos sobre el adecuado almacenamiento de los residuos generados en el Instituto. </t>
  </si>
  <si>
    <t xml:space="preserve">(1) Realizar visitas de seguimiento y verificar por parte del Área de Gestión Ambiental la clasificación y almacenamiento de residuos peligrosos y no peligrosos -  Formato "SEGUIMIENTO A LOS PROGRAMAS PIGA Y MANUAL DE SANEAMIENTO BÁSICO" - Código A-GAM-FT-014. 
(2) Capacitación al personal designado en cada Sede y Unidad del Instituto quienes son los encargados del manejo y almacenamiento temporal de los residuos peligrosos, respecto a los Manuales (1). Plan de Gestión Integral de Residuos Peligrosos - A-GAM-MA-003; (2). Gestión Integral de Residuos - A-GAM-MA-002.     </t>
  </si>
  <si>
    <t>* Actas de visita por parte del Área de Gestión Ambiental -  Formato -SEGUIMIENTO A LOS PROGRAMAS PIGA Y MANUAL DE SANEAMIENTO BÁSICO - Código A-GAM-FT-014.
* Registro de asistencia Comité, Junta, Reunión, Capacitación y/o Actividades de Bienestar A-GDH-FT-010 en relación al tema:  "Gestión Integral de Residuos Peligrosos". 
* Registros fotográficos.
* Correo electrónico Institucional
* Acta de reunión.</t>
  </si>
  <si>
    <r>
      <rPr>
        <b/>
        <sz val="12"/>
        <color theme="1"/>
        <rFont val="Times New Roman"/>
        <family val="1"/>
      </rPr>
      <t>EFICACIA:</t>
    </r>
    <r>
      <rPr>
        <sz val="12"/>
        <color theme="1"/>
        <rFont val="Times New Roman"/>
        <family val="1"/>
      </rPr>
      <t xml:space="preserve">
</t>
    </r>
    <r>
      <rPr>
        <b/>
        <sz val="12"/>
        <color theme="1"/>
        <rFont val="Times New Roman"/>
        <family val="1"/>
      </rPr>
      <t>(1)</t>
    </r>
    <r>
      <rPr>
        <sz val="12"/>
        <color theme="1"/>
        <rFont val="Times New Roman"/>
        <family val="1"/>
      </rPr>
      <t xml:space="preserve"> Número de sedes visitadas  / Número total de sedes *100
</t>
    </r>
    <r>
      <rPr>
        <b/>
        <sz val="12"/>
        <color theme="1"/>
        <rFont val="Times New Roman"/>
        <family val="1"/>
      </rPr>
      <t>(2)</t>
    </r>
    <r>
      <rPr>
        <sz val="12"/>
        <color theme="1"/>
        <rFont val="Times New Roman"/>
        <family val="1"/>
      </rPr>
      <t xml:space="preserve"> Número de capacitaciones realizadas / Número de capacitaciones programadas </t>
    </r>
  </si>
  <si>
    <r>
      <t>EFECTIVIDAD:
RESULTADO DE</t>
    </r>
    <r>
      <rPr>
        <sz val="12"/>
        <color theme="1"/>
        <rFont val="Times New Roman"/>
        <family val="1"/>
      </rPr>
      <t xml:space="preserve"> 
Número de hallazgos presentados por disposición de residuos peligrosos por parte de la Secretaría Distrital de Ambiente / Número de observaciones generadas</t>
    </r>
  </si>
  <si>
    <t xml:space="preserve"> Actividad 1: Semestral
Actividad 2: Anual</t>
  </si>
  <si>
    <t xml:space="preserve">Posible afectación a la salud humana </t>
  </si>
  <si>
    <t xml:space="preserve">* Afectación a la salud de la comunidad en general de las diferentes sedes del Instituto.    </t>
  </si>
  <si>
    <t>* Instructivo LIMPIEZA Y DESINFECCIÓN DE TANQUES DE
ALMACENAMIENTO DE AGUA POTABLE
Código A-GAM-IN-013 y en cumplimiento al Instructivo CARACTERIZACIÓN DE AGUA
POTABLE - Código A-GAM-IN-020.</t>
  </si>
  <si>
    <t>* Informar de inmediato al Subdirector  Administrativo sobre la  situación  con el fin de conformar un comité de las áreas involucradas para tomar las medidas pertinentes.</t>
  </si>
  <si>
    <t xml:space="preserve">
(1) Realizar las caracterizaciones de agua potable a través del contrato suscrito.                           
(2) Realizar el seguimiento y control del resultado de las caracterizaciones del agua potable.       
(3) Programación de lavado de tanques semestral para el año 2020</t>
  </si>
  <si>
    <t>* Lavado de tanques según programación cada (6) meses.
* Resultados de las caracterizaciones de agua potable.
* Actas de reunión.                                          
*Cronograma de lavado de tanques</t>
  </si>
  <si>
    <r>
      <rPr>
        <b/>
        <sz val="12"/>
        <color theme="1"/>
        <rFont val="Times New Roman"/>
        <family val="1"/>
      </rPr>
      <t>EFICACIA:</t>
    </r>
    <r>
      <rPr>
        <sz val="12"/>
        <color theme="1"/>
        <rFont val="Times New Roman"/>
        <family val="1"/>
      </rPr>
      <t xml:space="preserve">
</t>
    </r>
    <r>
      <rPr>
        <b/>
        <sz val="12"/>
        <color theme="1"/>
        <rFont val="Times New Roman"/>
        <family val="1"/>
      </rPr>
      <t xml:space="preserve">(1) </t>
    </r>
    <r>
      <rPr>
        <sz val="12"/>
        <color theme="1"/>
        <rFont val="Times New Roman"/>
        <family val="1"/>
      </rPr>
      <t xml:space="preserve">Número de Unidades en las cuales se hizo efectiva la caracterización de agua potable /  Número de Unidades en las cuales se programa la caracterización de agua potable *100
</t>
    </r>
    <r>
      <rPr>
        <b/>
        <sz val="12"/>
        <color theme="1"/>
        <rFont val="Times New Roman"/>
        <family val="1"/>
      </rPr>
      <t xml:space="preserve">(2) </t>
    </r>
    <r>
      <rPr>
        <sz val="12"/>
        <color theme="1"/>
        <rFont val="Times New Roman"/>
        <family val="1"/>
      </rPr>
      <t xml:space="preserve">Número de Unidades y Sedes en las cuales se hizo efectivo el  lavado de tanques / Número de Unidades y Sedes en las cuales se programa el lavado de tanques *100 </t>
    </r>
  </si>
  <si>
    <r>
      <t xml:space="preserve">EFECTIVIDAD:
RESULTADO DE 
</t>
    </r>
    <r>
      <rPr>
        <sz val="12"/>
        <color theme="1"/>
        <rFont val="Times New Roman"/>
        <family val="1"/>
      </rPr>
      <t>Incumplimiento de parámetros en la caracterización de agua potable de las redes unidades y dependencias / Sobre número de sedes y unidades de la Entidad</t>
    </r>
  </si>
  <si>
    <t>Inadecuada calidad del agua potable debido a contaminación interna y externa</t>
  </si>
  <si>
    <t xml:space="preserve"> Actividad 1: Anual
Actividad 2: Anual
Actividad 3: Anual</t>
  </si>
  <si>
    <t>20/01/20202</t>
  </si>
  <si>
    <t>ANGIE TATIANA RAMOS LEÓN</t>
  </si>
  <si>
    <t>ANGIE TATIANA RAMOS LEON</t>
  </si>
  <si>
    <t>PAULA MARTINEZ</t>
  </si>
  <si>
    <t>STEFANNY REINA</t>
  </si>
  <si>
    <t>PROFESIONAL CONTRATISTA</t>
  </si>
  <si>
    <t>CONSTRATISTA SUBDIRECCIÓN TÉCNICA ADMIISTRATIVA Y FINANCIERA</t>
  </si>
  <si>
    <t>PROFESIONAL UNIVERSITARIO</t>
  </si>
  <si>
    <r>
      <t>MANTENIMIENTO DE BIENES /</t>
    </r>
    <r>
      <rPr>
        <i/>
        <sz val="10"/>
        <color theme="1"/>
        <rFont val="Times New Roman"/>
        <family val="1"/>
      </rPr>
      <t xml:space="preserve"> Garantizar las condiciones mínimas de calidad y habitabilidad de nuestros Niños, Niñas, Adolescentes y Jóvenes (NNAJ) y de todos los procesos del Instituto a través del mantenimiento físico preventivo y correctivo de bienes muebles e inmuebles que componen la infraetsructura del IDIPRON, con el fin de fortalecer la gestión administrativa, de comunicaciones e infraestructura de conformidad con los lineamientos legales establecidos.</t>
    </r>
  </si>
  <si>
    <t xml:space="preserve">MANTENIMIENTO DE BIENES MUEBLES - EQUIPOS </t>
  </si>
  <si>
    <t>Al no tener algunos repuestos o partes incluidos en un contrato de mantenimiento, se debe solicitar cotización a la firma contratista y a otras empresas.</t>
  </si>
  <si>
    <t>Retrasos en los mantenimientos mientras se reciben las cotizaciones y los repuestos.</t>
  </si>
  <si>
    <t>* Los Equipos quedan desamparados por un lapso de tiempo.
* La supervisión y su apoyo deben solicitar cotizaciones adicionales con otras empresas, generando desgastes administrativos</t>
  </si>
  <si>
    <t>* Solicitar a la firma contratista cotización de los repuestos o partes necesarias para habilitar un equipo.
* Realizar los sondeos en el mercado en el menor tiempo posible.</t>
  </si>
  <si>
    <t>* Incluir en todos los procesos de contratación un máximo de partes y/o repuestos.
* Realizar de la manera mas expedita la búsqueda de las cotizaciones de los ítems de partes y/o repuestos</t>
  </si>
  <si>
    <t>(1) Incluir dentro de los Anexos Técnicos de los procesos de mantenimiento de equipos, el máximo de repuestos, partes e insumos que requieren los equipos de la entidad.</t>
  </si>
  <si>
    <t>Enero de a Diciembre 2020</t>
  </si>
  <si>
    <t>*Formato REQUERIMIENTOS TÉCNICOS CONTRATACIÓN DE BIENES, PRODUCTOS, OBRAS Y/O SERVICIOS, Código: A-GCO-FT-023</t>
  </si>
  <si>
    <t>Responsable Mantenimiento de Bienes (Equipos) y/o Supervisor del Contrato en Mención</t>
  </si>
  <si>
    <r>
      <rPr>
        <b/>
        <sz val="10"/>
        <color theme="1"/>
        <rFont val="Times New Roman"/>
        <family val="1"/>
      </rPr>
      <t xml:space="preserve">EFICACIA:
RESULTADO DE </t>
    </r>
    <r>
      <rPr>
        <sz val="10"/>
        <color theme="1"/>
        <rFont val="Times New Roman"/>
        <family val="1"/>
      </rPr>
      <t xml:space="preserve">
Número de contratos que incluyan el máximo de repuestos, partes e insumos que requieren los equipos de la entidad / Contratos programados de repuestos, piezas y partes (1) = </t>
    </r>
    <r>
      <rPr>
        <b/>
        <sz val="10"/>
        <color theme="1"/>
        <rFont val="Times New Roman"/>
        <family val="1"/>
      </rPr>
      <t>% de contratos que incluyen el requerimiento técnico completo = 100%</t>
    </r>
  </si>
  <si>
    <r>
      <rPr>
        <b/>
        <sz val="10"/>
        <color theme="1"/>
        <rFont val="Times New Roman"/>
        <family val="1"/>
      </rPr>
      <t xml:space="preserve">EFECTIVIDAD:
RESULTADO DE 
</t>
    </r>
    <r>
      <rPr>
        <sz val="10"/>
        <color theme="1"/>
        <rFont val="Times New Roman"/>
        <family val="1"/>
      </rPr>
      <t xml:space="preserve">(# de mantenimientos realizados sin retrasos/ # total de mantenimientos solicitados ) x 100
</t>
    </r>
  </si>
  <si>
    <r>
      <t>No hay oportunidad en los mantenimientos, hay retrasos de los servicios, los equipos pueden durar un tiempo fuera de servicio mientras logra llegar los respuestos no contenidos la oferta del contrato de suminitro de ferretería (</t>
    </r>
    <r>
      <rPr>
        <i/>
        <sz val="10"/>
        <color theme="1"/>
        <rFont val="Times New Roman"/>
        <family val="1"/>
      </rPr>
      <t>piezas y partes</t>
    </r>
    <r>
      <rPr>
        <sz val="10"/>
        <color theme="1"/>
        <rFont val="Times New Roman"/>
        <family val="1"/>
      </rPr>
      <t>)</t>
    </r>
  </si>
  <si>
    <r>
      <rPr>
        <b/>
        <sz val="10"/>
        <color theme="1"/>
        <rFont val="Times New Roman"/>
        <family val="1"/>
      </rPr>
      <t>MANTENIMIENTO DE BIENES /</t>
    </r>
    <r>
      <rPr>
        <sz val="10"/>
        <color theme="1"/>
        <rFont val="Times New Roman"/>
        <family val="1"/>
      </rPr>
      <t xml:space="preserve">
</t>
    </r>
    <r>
      <rPr>
        <i/>
        <sz val="10"/>
        <color theme="1"/>
        <rFont val="Times New Roman"/>
        <family val="1"/>
      </rPr>
      <t>Garantizar las</t>
    </r>
    <r>
      <rPr>
        <b/>
        <i/>
        <sz val="10"/>
        <color theme="1"/>
        <rFont val="Times New Roman"/>
        <family val="1"/>
      </rPr>
      <t xml:space="preserve"> </t>
    </r>
    <r>
      <rPr>
        <i/>
        <sz val="10"/>
        <color theme="1"/>
        <rFont val="Times New Roman"/>
        <family val="1"/>
      </rPr>
      <t xml:space="preserve">condiciones mínimas de calidad y habitabilidad de nuestros Niños, Niñas, Adolescentes y Jóvenes (NNAJ) y de todos los procesos del Instituto a través del mantenimiento físico preventivo y correctivo de bienes y de infraestructura, con el fin de fortalecer la gestión administrativa, de comunicaciones e infraestructura de conformidad con los lineamientos legales establecidos.  </t>
    </r>
  </si>
  <si>
    <t>MANTENIMIENTO DE BIENES MUEBLES - INFRAESTRUCTURA</t>
  </si>
  <si>
    <t>Deterioro de la infraestructura física ya sea por factores de vetustez de las edificaciones o su inadecuado uso y apropiación por parte de Servidores Públicos y Niños, Niñas, Adolescentes y Jóvenes -NNAJ.
Alta Demanda de mantenimientos y requerimientos de la Entidad.</t>
  </si>
  <si>
    <t xml:space="preserve">La no prestación de los servicios en las unidades de protección integral, sedes y dependencias </t>
  </si>
  <si>
    <t>* Prestación deficiente del servicio.
* Concepto desfavorable por parte de la entidades como secretarías  de salud, ambiental y Personería de Bogotá
 * Cerramiento de Unidades de Protección Integral
* Multas y sanciones a la entidad.
* No se cuente con ambientes pedagógicos agradables para la
atención de los NNAJ</t>
  </si>
  <si>
    <t>* Procedimiento Mantenimiento de Bienes Inmuebles A-MBI-PR-001
* Cronogramas de Intervención por UPI A-MBI-FT-010
* Informe Semanal de Intervenciones A-MBI-FT-012
* Diagnóstico General del Bien Inmueble A-MBI-FT-013
* Control de inspección y ejecución de mantenimiento de bienes e infraestructura A-MBI-FT-007
* Cronograma Semanal de Intervenciones A-MBI-FT-009
* Plan de Manejo e Intervención de la Infraestructura A.MBI-FT-008
* Requisan y/o Reintegro de Materiales A-MBI-FT-011</t>
  </si>
  <si>
    <t xml:space="preserve">* Se atienden las correspondientes emergencias presentadas en Las Unidades de Protección Integral. 
</t>
  </si>
  <si>
    <t>(1) Cumplir los correspondientes cronogramas de mantenimiento y dar cierre de los seguimientos a través de los informes a los requerimientos generados por las unidades, sedes y dependencias de la Entidad</t>
  </si>
  <si>
    <t xml:space="preserve">* Informes de ejecución de actividades con sus respectivo soporte y registro fotográfico. 
* Diligenciamiento de los formatos asociados al control e inspección de las ejecuciones de las adecuaciones y/o mantenimientos                             </t>
  </si>
  <si>
    <t>Responsable de Área y Equipo de Trabajo del Área de Mantenimiento de Bienes e Infraestructura</t>
  </si>
  <si>
    <r>
      <rPr>
        <b/>
        <sz val="10"/>
        <color theme="1"/>
        <rFont val="Times New Roman"/>
        <family val="1"/>
      </rPr>
      <t xml:space="preserve">EFICACIA:
RESULTADO DE </t>
    </r>
    <r>
      <rPr>
        <sz val="10"/>
        <color theme="1"/>
        <rFont val="Times New Roman"/>
        <family val="1"/>
      </rPr>
      <t xml:space="preserve">
(# de informes de seguimiento y ejecución/# de mantenimientos solicitados)*100</t>
    </r>
  </si>
  <si>
    <r>
      <rPr>
        <b/>
        <sz val="10"/>
        <color theme="1"/>
        <rFont val="Times New Roman"/>
        <family val="1"/>
      </rPr>
      <t xml:space="preserve">EFECTIVIDAD:
RESULTADO DE 
</t>
    </r>
    <r>
      <rPr>
        <sz val="10"/>
        <color theme="1"/>
        <rFont val="Times New Roman"/>
        <family val="1"/>
      </rPr>
      <t xml:space="preserve">
(# de mantenimientos realizados a satisfacción/ # de manteimientos solicitados ) x 100
</t>
    </r>
  </si>
  <si>
    <t>Alta de demanda, falta de mantenimiento, carencia en la apropiación de espacios por parte de los participantes NNAJ y de los Responsables de Unidad</t>
  </si>
  <si>
    <t>JESSICA DANIELA GARCÍA GÓMEZ Líder Área de Mantenimiento de Bienes (Infraestructura)
OSCAR GAMBOA Técnico Área de Mantenimiento de Bienes (Equipos)</t>
  </si>
  <si>
    <t>Se revisan los riesgos formulados, se ubica en la nuevo formato y metodología</t>
  </si>
  <si>
    <t>JESSICA DANIELA GARCÍA GÓMEZ Líder Área de Mantenimiento de Bienes
OSCAR GAMBOA Técnico Área de Mantenimiento de Bienes (Equipos)
ALEXIS PERALTA GUEVARA  Área de Mantenimiento de Bienes (Infaestructura)</t>
  </si>
  <si>
    <t>DAVID DIAZ RODRÍGUEZ - ALEXIS PERALTA GUEVARA</t>
  </si>
  <si>
    <t>STEFANNY GINETH REINA</t>
  </si>
  <si>
    <t>YULY MILENA GOMEZ ROMERO</t>
  </si>
  <si>
    <t>CONTRATISTA - ÁREA MANTENIMIENTO DE BIENES (INFRAESTRUCTURA) - CONTRATISTA MANTENIMIENTO DE BIENES (EQUIPOS)</t>
  </si>
  <si>
    <t>SUBDIRECTOR ADMINISTRATIVO 068 - 02</t>
  </si>
  <si>
    <r>
      <t xml:space="preserve">SERVICIOS ADMINISTRATIVOS / </t>
    </r>
    <r>
      <rPr>
        <i/>
        <sz val="10"/>
        <color theme="1"/>
        <rFont val="Times New Roman"/>
        <family val="1"/>
      </rPr>
      <t>Satisfacer las necesidades del IDIPRON mediante la prestación de los servicios administrativos de apoyo, con el fin de garantizar el servicio de vigilancia, transporte, mantenimiento preventivo y correctivo del parque automotor y equipos industriales y el suministro de combustible; con criterios de oportunidad y calidad</t>
    </r>
  </si>
  <si>
    <t>ÁREA DE TRANSPORTE Y APOYO LOGÍSTICO</t>
  </si>
  <si>
    <t>Entrega de las solicitudes del servicio de transporte fuera del tiempo estipulado.
Bajo conocimiento al diligenciamiento de los formatos dispuestos SOLICITUD DE SERVICIO DE TRANSPORTE A-SAD-FT-008
Hay desconocimiento del  procedimiento para la solicitud de transporte por parte de las Unidades de Protección Integral
Falta divulgación del procedimiento entre las áreas del Instituto.</t>
  </si>
  <si>
    <t>Incumplimiento en la provisión del transporte</t>
  </si>
  <si>
    <t>Incumplimiento de las actividades programadas en otras dependencias lo que ocasiona deficiente prestación del servicio a los beneficiario.</t>
  </si>
  <si>
    <t>CONTROL DE CONSUMO DE COMBUSTIBLE A-SAD-PR-001
MANTENIMIENTO PREVENTIVO Y CORRECTIVO DEL PARQUE AUTOMOTOR A-SAD-PR-002
ADMINISTRACION DEL PARQUE AUTOMOTOR A-SAD-PR-003
ORDEN DE SERVICIO MANTENIMIENTO PARQUE AUTOMOTOR A-SAD-FT-002
SOLICITUD CONSUMO DE COMBUSTIBLE A-SAD-FT-004
HOJA DE VIDA Y FICHA DE MANTENIMIENTO DE VEHICULOS A-SAD-FT-005</t>
  </si>
  <si>
    <r>
      <t xml:space="preserve">Ubicar el transporte contratado o propio para el cumplimiento del servicio
Llamada telefónica de confirmación del servicio a los interesados
Declaración de incumplimiento por parte del supervisor de contrato </t>
    </r>
    <r>
      <rPr>
        <i/>
        <sz val="12"/>
        <rFont val="Times New Roman"/>
        <family val="1"/>
      </rPr>
      <t>(Caso de ser Prestación de Servicio Contratado</t>
    </r>
    <r>
      <rPr>
        <sz val="12"/>
        <rFont val="Times New Roman"/>
        <family val="1"/>
      </rPr>
      <t>) y remisión al Grupo de Control Interno Disciplinario (</t>
    </r>
    <r>
      <rPr>
        <i/>
        <sz val="12"/>
        <rFont val="Times New Roman"/>
        <family val="1"/>
      </rPr>
      <t>Transporte parque automotor propio</t>
    </r>
    <r>
      <rPr>
        <sz val="12"/>
        <rFont val="Times New Roman"/>
        <family val="1"/>
      </rPr>
      <t>)</t>
    </r>
  </si>
  <si>
    <r>
      <t xml:space="preserve">Realizar divulgación del procedimiento </t>
    </r>
    <r>
      <rPr>
        <b/>
        <sz val="12"/>
        <color theme="1"/>
        <rFont val="Times New Roman"/>
        <family val="1"/>
      </rPr>
      <t>A-SAD-PR-003</t>
    </r>
    <r>
      <rPr>
        <b/>
        <i/>
        <sz val="12"/>
        <color theme="1"/>
        <rFont val="Times New Roman"/>
        <family val="1"/>
      </rPr>
      <t xml:space="preserve"> </t>
    </r>
    <r>
      <rPr>
        <i/>
        <sz val="12"/>
        <color theme="1"/>
        <rFont val="Times New Roman"/>
        <family val="1"/>
      </rPr>
      <t>'Administración Parque Automotor</t>
    </r>
    <r>
      <rPr>
        <sz val="12"/>
        <color theme="1"/>
        <rFont val="Times New Roman"/>
        <family val="1"/>
      </rPr>
      <t>' y realizar la correspondiente retroalimentación  a través de correo electrónico a los diferentes usuarios internos de la Entidad (Unidades de Protección Integral, Responsables de Unidad) y al prestador de servicio externo.</t>
    </r>
  </si>
  <si>
    <t>Lineamiento emitido</t>
  </si>
  <si>
    <t>RESPONSABLE DEL ÁREA DE TRANSPORTE Y APOYO LOGÍSTICO</t>
  </si>
  <si>
    <r>
      <rPr>
        <b/>
        <sz val="10"/>
        <color theme="1"/>
        <rFont val="Times New Roman"/>
        <family val="1"/>
      </rPr>
      <t xml:space="preserve">EFICACIA:
RESULTADO DE </t>
    </r>
    <r>
      <rPr>
        <sz val="10"/>
        <color theme="1"/>
        <rFont val="Times New Roman"/>
        <family val="1"/>
      </rPr>
      <t xml:space="preserve">
(Un (1) lineamiento realizado / Un (1) lineamiento proyectado)</t>
    </r>
  </si>
  <si>
    <r>
      <rPr>
        <b/>
        <sz val="10"/>
        <color theme="1"/>
        <rFont val="Times New Roman"/>
        <family val="1"/>
      </rPr>
      <t xml:space="preserve">EFECTIVIDAD:
 RESULTADO DE 
</t>
    </r>
    <r>
      <rPr>
        <sz val="10"/>
        <color theme="1"/>
        <rFont val="Times New Roman"/>
        <family val="1"/>
      </rPr>
      <t xml:space="preserve"># de servicios prestados sin incumplimientos / # de servicios solicitados </t>
    </r>
    <r>
      <rPr>
        <i/>
        <sz val="10"/>
        <color theme="1"/>
        <rFont val="Times New Roman"/>
        <family val="1"/>
      </rPr>
      <t>(programadas, canceladas)</t>
    </r>
  </si>
  <si>
    <t xml:space="preserve">No se tienden los procesos misionales de la Entidad, se incumplen los procesos de formación de los Niños, Niñas, Adolescentes y Jovenes (NNAJ) </t>
  </si>
  <si>
    <t>Suspensión o vencimiento de las licencias de conducción de los conductores de planta y contratistas de la Entidad</t>
  </si>
  <si>
    <t>Inmovilización del parque automotor</t>
  </si>
  <si>
    <t>* Pago de costos operativos para retirar los vehículos de los patios
* Afectación en la prestación del servicio</t>
  </si>
  <si>
    <t>Noviembre de 2018</t>
  </si>
  <si>
    <t>Reportar al superior inmediato la suspensión y vencimiento de la licencia de conducción
Suspender la actividad del servidor público en la conducción del vehículos del parque automotor
Informar lo correspondiente a la Subdirección de Desarrollo Humano</t>
  </si>
  <si>
    <t>Seguimiento semanal a través de la plataforma Registro Único Nacional de Transito -RUNT del Ministerio de Transporte a través del cual permita conocer los datos y el estado relacionado con la información del conductor vinculado a la Entidad</t>
  </si>
  <si>
    <t>Informe de Seguimiento Semanal
Memorandos y demás comunicados a los conductores</t>
  </si>
  <si>
    <r>
      <rPr>
        <b/>
        <sz val="10"/>
        <color theme="1"/>
        <rFont val="Times New Roman"/>
        <family val="1"/>
      </rPr>
      <t xml:space="preserve">EFICACIA:
RESULTADO DE </t>
    </r>
    <r>
      <rPr>
        <sz val="10"/>
        <color theme="1"/>
        <rFont val="Times New Roman"/>
        <family val="1"/>
      </rPr>
      <t xml:space="preserve">
Número de seguimientos generados / Número de seguimientos planeados (52)</t>
    </r>
  </si>
  <si>
    <r>
      <rPr>
        <b/>
        <sz val="10"/>
        <color theme="1"/>
        <rFont val="Times New Roman"/>
        <family val="1"/>
      </rPr>
      <t xml:space="preserve">EFECTIVIDAD:
 RESULTADO DE 
</t>
    </r>
    <r>
      <rPr>
        <sz val="10"/>
        <color theme="1"/>
        <rFont val="Times New Roman"/>
        <family val="1"/>
      </rPr>
      <t xml:space="preserve">Número de conductores </t>
    </r>
    <r>
      <rPr>
        <i/>
        <sz val="10"/>
        <color theme="1"/>
        <rFont val="Times New Roman"/>
        <family val="1"/>
      </rPr>
      <t>(contratistas y planta) sin</t>
    </r>
    <r>
      <rPr>
        <sz val="10"/>
        <color theme="1"/>
        <rFont val="Times New Roman"/>
        <family val="1"/>
      </rPr>
      <t xml:space="preserve"> suspensiones y/o vencimientos de licencias de conducción de los conductores de la Entidad</t>
    </r>
    <r>
      <rPr>
        <b/>
        <sz val="10"/>
        <color theme="1"/>
        <rFont val="Times New Roman"/>
        <family val="1"/>
      </rPr>
      <t xml:space="preserve"> /</t>
    </r>
    <r>
      <rPr>
        <sz val="10"/>
        <color theme="1"/>
        <rFont val="Times New Roman"/>
        <family val="1"/>
      </rPr>
      <t xml:space="preserve"> Número de conductores de la Entidad (</t>
    </r>
    <r>
      <rPr>
        <i/>
        <sz val="10"/>
        <color theme="1"/>
        <rFont val="Times New Roman"/>
        <family val="1"/>
      </rPr>
      <t>contratistas y planta</t>
    </r>
    <r>
      <rPr>
        <sz val="10"/>
        <color theme="1"/>
        <rFont val="Times New Roman"/>
        <family val="1"/>
      </rPr>
      <t>)</t>
    </r>
  </si>
  <si>
    <t>No se puede prestar el servicio de transporte en los tiempos, los conductores deben doblar servicios, mayores gastos operativos con el contrato de transporte</t>
  </si>
  <si>
    <t>Semanal</t>
  </si>
  <si>
    <t>SERVICIOS PÚBLICOS</t>
  </si>
  <si>
    <t>* Mora en la entrega física de la factura de los servicios públicos de aquellos predios rurales que posee la Entidad
* Periodo de facturación y cierres de Secretaría Distrital de Hacienda 
*Demora en la toma de firma de las partes que intervienen en el procedimiento
* Envío de los soportes pagos de los servicios públicos
* Errores en las plataformas de Secretaría Distrital de Hacienda cuando no se reflejan los pagos correspondientes</t>
  </si>
  <si>
    <t xml:space="preserve">Pago de mora en las facturas de servicios públicos de la Entidad </t>
  </si>
  <si>
    <t>Suspensión en la prestación del servicio público en las Unidades, Sedes y Dependencias</t>
  </si>
  <si>
    <t>TRAMITE, CONTROL Y PAGO DE SERVICIOS PUBLICOS Y OTROS A-GDO-PR-004
CONTROL PARA EL PAGO DE SERVICIOS PÚBLICOS Y OTROS A-GDO-FT-020</t>
  </si>
  <si>
    <t>Septiembre de 2019</t>
  </si>
  <si>
    <t>Se remiten Oficios a las Empresas Prestadoras de Servicios Públicos para trámite del pago de los excedentes
Seguimiento al pago de los servicios públicos en los pagos 
Asumir por parte de la persona que omitió el procediimiento el pago de los costos de reconexión.</t>
  </si>
  <si>
    <t>Aplicar procedimiento de Servicios Públicos aprobado A-SAD-PR-004, minimizando el tiempo de recepción de facturas</t>
  </si>
  <si>
    <t>Trazabilidad de Servicios Publicos A-SAD-FT-014</t>
  </si>
  <si>
    <t>GRUPO DE SERVICIOS PÚBLICOS  ENTIDAD</t>
  </si>
  <si>
    <r>
      <rPr>
        <b/>
        <sz val="10"/>
        <color theme="1"/>
        <rFont val="Times New Roman"/>
        <family val="1"/>
      </rPr>
      <t xml:space="preserve">EFICACIA:
RESULTADO DE </t>
    </r>
    <r>
      <rPr>
        <sz val="10"/>
        <color theme="1"/>
        <rFont val="Times New Roman"/>
        <family val="1"/>
      </rPr>
      <t xml:space="preserve">
Número conglomerados tramitados / Número de conglomerados allegados</t>
    </r>
  </si>
  <si>
    <r>
      <rPr>
        <b/>
        <sz val="10"/>
        <color theme="1"/>
        <rFont val="Times New Roman"/>
        <family val="1"/>
      </rPr>
      <t xml:space="preserve">EFECTIVIDAD:
 RESULTADO DE 
</t>
    </r>
    <r>
      <rPr>
        <sz val="10"/>
        <color theme="1"/>
        <rFont val="Times New Roman"/>
        <family val="1"/>
      </rPr>
      <t xml:space="preserve">Número de conglomerados pagados a tiempo / Número de conglomerados de la Entidad (48)
</t>
    </r>
  </si>
  <si>
    <t>Asumir costos de mora por retraso en los pagos</t>
  </si>
  <si>
    <t>Mensual - Bimensual (*caso de servicios de acueducto y aseo)</t>
  </si>
  <si>
    <t>SERVICIO VIGILANCIA</t>
  </si>
  <si>
    <t>No se siguen los protocolos para al acceso y salida de elemento y/o bienes del instituto.
Desconocimiento del procedimiento de acceso y salida de los elementos y/o bienes del instituto.</t>
  </si>
  <si>
    <t>Bajo control, hurto y pérdidas de los bienes de propiedad del Instituto</t>
  </si>
  <si>
    <t>Pérdida de activos de la Entidad
Traumatismos en la funciones asignadas a los funcionarios. 
Desgaste administrativo por la entidad,  trámite con la Aseguradora,  la Subdirección Financiera y La empresa de Vigilancia</t>
  </si>
  <si>
    <t xml:space="preserve">POLÍTICA DE SEGURIDAD PARA EL ACCESO A LAS INSTALACIONES A-SAD-DI-001 </t>
  </si>
  <si>
    <t xml:space="preserve">Seguimiento a través de los medios tecnológicos y minutas de guardas de seguridad
</t>
  </si>
  <si>
    <t xml:space="preserve">Entrega por parte de la empresa de vigilancia, la "Cartilla del Puesto" Protocolo de Operación para el Servico de la Vigilancia y la Seguridad Privada, en cada uno de los puestos del IDIPRON.  Para conocimiento y aplicación por parte de los vigilantes. </t>
  </si>
  <si>
    <t>Registro de visitantes en la planilla para Unidades y Comedores y registro eléctronico, para el control de acceso de visitantes, autoadhesivo en las Sedes Administrativas (Calle 61, Calle 63 y Edificio Calle 15). 
- Registro de ingreso y egreso de aparatos electronicos a las diferentes sedes, unidades.</t>
  </si>
  <si>
    <t>ADMINISTRADORA DE PROYECTO DE INVERSIÓN - SUPERVISOR Y/O APOYO A LA SUPERVISIÓN</t>
  </si>
  <si>
    <r>
      <rPr>
        <b/>
        <sz val="10"/>
        <color theme="1"/>
        <rFont val="Times New Roman"/>
        <family val="1"/>
      </rPr>
      <t xml:space="preserve">EFICACIA:
RESULTADO DE </t>
    </r>
    <r>
      <rPr>
        <sz val="10"/>
        <color theme="1"/>
        <rFont val="Times New Roman"/>
        <family val="1"/>
      </rPr>
      <t xml:space="preserve">
Un (1) lineamiento realizado / Un (1) lineamiento proyectado</t>
    </r>
  </si>
  <si>
    <r>
      <t xml:space="preserve">EFECTIVIDAD:
 RESULTADO DE
</t>
    </r>
    <r>
      <rPr>
        <sz val="10"/>
        <color theme="1"/>
        <rFont val="Times New Roman"/>
        <family val="1"/>
      </rPr>
      <t>Número de casos de hurtos presentados  en las sedes o UPIS/ Número total de sedes y UPIS</t>
    </r>
  </si>
  <si>
    <t>Pérdida de los bienes que se entrega</t>
  </si>
  <si>
    <t xml:space="preserve">Formulación Mapa de Riesgos de Gestión </t>
  </si>
  <si>
    <t>VICTORIA EUGENIA SUÁREZ LÓPEZ 
Administradora de Proyecto de Inversión 1106 'Espacios de Integración Social'
LUZ ADRIANA GARCÍA ESCOBAR 
Responsable Área de Transporte y Apoyo Logístico</t>
  </si>
  <si>
    <t>Actualización del Mapa de Riesgo de Gestión del Proceso</t>
  </si>
  <si>
    <t>LUZ ADRIANA GARCÍA ESCOBAR - 
Responsable Área de Transporte y Apoyo Logístico
JULIÁN CARILLO
Contratista  Área de Transporte y Apoyo Logístico
WALTER GALVIS ÁLVAREZ
Contratista  Área de Transporte y Apoyo Logístico</t>
  </si>
  <si>
    <t>LUZ ADRIANA GARCÍA ESCOBAR; JULIÁN CARILLO; WALTER GALVIS ÁLVAREZ; ALVARO HERRERA; SANDRA ZULDERY PRIETO; LIBIA BELTRAN GARCÍA</t>
  </si>
  <si>
    <t>PAULA MARTÍNEZ CALDERÓN</t>
  </si>
  <si>
    <t>YULY GOMEZ ROMERO</t>
  </si>
  <si>
    <t>EQUIPO ÁREA DE TRANSPORTE Y APOYO LOGÍSTICO</t>
  </si>
  <si>
    <t>SUBDIRECTOR ADMINISTRATIVO CÓD 068 GRADO 02</t>
  </si>
  <si>
    <r>
      <rPr>
        <b/>
        <sz val="10"/>
        <color theme="1"/>
        <rFont val="Times New Roman"/>
        <family val="1"/>
      </rPr>
      <t>GESTIÓN TECNOLÓGICA Y DE LA INFORMACIÓN</t>
    </r>
    <r>
      <rPr>
        <i/>
        <sz val="10"/>
        <color theme="1"/>
        <rFont val="Times New Roman"/>
        <family val="1"/>
      </rPr>
      <t>/ Garantizar la implementación, administración y prestación de los servicios para la optimización de las herramientas informaticas, actividades de mantenimiento preventivo y correctivo de los activos de información, plataforma de comunicaciones y desarrollo de aplicaciones a la medida, asi mismo salvaguardar la información en sus criterios de confidencialidad, integridad y disponibilidad con el fin de garantizar la ejecución de los servicios informáticos que aporten al cumplimiento de la mision del Instituto.</t>
    </r>
  </si>
  <si>
    <t>AREA DE SISTEMAS</t>
  </si>
  <si>
    <t>Conservar información institucional en carpetas del equipo PC en que se trabaja</t>
  </si>
  <si>
    <t>Indisponibilidad y afectación a la integridad de la información</t>
  </si>
  <si>
    <t>Falta de oportunidad para la utilización de la información y pérdidad de la disponibilidad de la misma</t>
  </si>
  <si>
    <t>Utilizacion de las carpetas compartidas ubicadas en los servidores.Documento política de seguridad y controles básicos y específicos para manejo de la información.
Utilización de las carpetas compartidas ubicadas en los servidores.
Procedimiento: "Manejo y Resguardo de la Información - A-TIC-PR-005"
"Manual para el manejo de la aplicación de respaldos dataprotector y políticas de resguardo - A-TIC-MA-005"</t>
  </si>
  <si>
    <t>Oct. 24/2019</t>
  </si>
  <si>
    <t>Restaurar servidores y restaurar información de carpetas compartidas</t>
  </si>
  <si>
    <t>Backups periódicos de servidores</t>
  </si>
  <si>
    <t>Bitácora de toma backup</t>
  </si>
  <si>
    <t>Responsable del área de sistemas y equipo de trabajo</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</si>
  <si>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(Número de dependencias a las cuales se toma backup / Número de dependencias) x 100</t>
    </r>
  </si>
  <si>
    <r>
      <rPr>
        <b/>
        <sz val="10"/>
        <color theme="1"/>
        <rFont val="Times New Roman"/>
        <family val="1"/>
      </rPr>
      <t xml:space="preserve">EFECTIVIDAD:
 RESULTADO DE 
</t>
    </r>
    <r>
      <rPr>
        <sz val="10"/>
        <color theme="1"/>
        <rFont val="Times New Roman"/>
        <family val="1"/>
      </rPr>
      <t xml:space="preserve">((Nro. de casos
de contingencia presentados en la vigencia actual - Nro. de casos de contingencia presentados en la vigencia anterior ) / Nro. de casos de contingencia presentados en la vigencia anterior)) x 100
</t>
    </r>
  </si>
  <si>
    <t>Pérdida de la información por daños o fallas en el equipo por manejo equivoco o erróneo o por software malintencionado.</t>
  </si>
  <si>
    <t>Semanal y Mensualmente</t>
  </si>
  <si>
    <t xml:space="preserve">AREA DE SISTEMAS </t>
  </si>
  <si>
    <t xml:space="preserve">Incumplimiento de los tiempos planeados para la implementación de nuevas funcionalidades de los sistemas de información. </t>
  </si>
  <si>
    <t>Falta de disponibilidad oportuna para el manejo y proyección de información misional de la institución</t>
  </si>
  <si>
    <t>Pérdida de cobertura en la prestación de los servicios de la entidad y aumento de carga operativa</t>
  </si>
  <si>
    <t>Seguimiento a la ejecución de los tiempos de los cronogramas a través de actas de reunión y actas de entrega de las nuevas funcionalidades.</t>
  </si>
  <si>
    <t>Se realiza revisión de las solicitudes de los diferentes requerimientos.
Se realiza seguimiento con los equipos misionales frente a los desarrollos, estimando cronogramas y plazos</t>
  </si>
  <si>
    <t>Reuniones periódicas de seguimiento de acuerdo a los cronogramas</t>
  </si>
  <si>
    <t xml:space="preserve">Informes escritos sobre el seguimiento a los cronogramas
Actas de reunión con los encargados y supervisores </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</si>
  <si>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(Nro. De funcionalidades implementadas programadas entregadas a tiempo/ Nro. De funcionalidades solicitadas programadas) x 100</t>
    </r>
  </si>
  <si>
    <r>
      <rPr>
        <b/>
        <sz val="10"/>
        <color theme="1"/>
        <rFont val="Times New Roman"/>
        <family val="1"/>
      </rPr>
      <t xml:space="preserve">EFECTIVIDAD:
 RESULTADO DE </t>
    </r>
    <r>
      <rPr>
        <sz val="10"/>
        <color theme="1"/>
        <rFont val="Times New Roman"/>
        <family val="1"/>
      </rPr>
      <t xml:space="preserve">
((Nro. de funcionalidades no implementadas y programadas en la vigencia actual
- Nro. de funcionalidades no implementadas y programadas en la vigencia anterior) / Nro. de funcionalidades no implementadas y programadas en la vigencia anterior) x 100
</t>
    </r>
  </si>
  <si>
    <t>Afectación y demora en la obtención de información misional de la entidad.</t>
  </si>
  <si>
    <t>Quincenal y mensualmente</t>
  </si>
  <si>
    <t>Se realiza una revisión de los Mapas de Riesgos presentes en el proceso Gestion Tecnológica y de la Información</t>
  </si>
  <si>
    <t>GILMER MOISÉS AMÉZQUITA - Responsable Área de Sistemas</t>
  </si>
  <si>
    <t>Se actualizan los Riesgos presentados en el proceso Gestion Tecnológica y de la Información</t>
  </si>
  <si>
    <t xml:space="preserve">      ING. ORALIA FRANCO GÓEZ Profesional Universitario Cód. 219 -07                  
 ING. SAÚL JOSÉ BOSSA CONTRERAS Asesor Contratista Área de Sistemas</t>
  </si>
  <si>
    <t xml:space="preserve">ING. CLAUDIA CASTELLANOS LOPEZ Profesional Universitario Cód.219-07
</t>
  </si>
  <si>
    <t>APOYO OFICINA ASESORA DE PLANEACIÓN</t>
  </si>
  <si>
    <t>Ing. Claudia Castellanos López</t>
  </si>
  <si>
    <t>Ing. Saúl José Bossa Contreras</t>
  </si>
  <si>
    <t>Hugo Alberto Carrillo Gómez</t>
  </si>
  <si>
    <t>Herna Humberto Parra Figueredo</t>
  </si>
  <si>
    <t>Yuly Gómez Romero</t>
  </si>
  <si>
    <t>Profesional Universitario</t>
  </si>
  <si>
    <t>Asesor Contratista Area de Sistemas</t>
  </si>
  <si>
    <t>Subdirector Administrativo y Financiero</t>
  </si>
  <si>
    <t>Contratista Oficina Asesora de Planeación</t>
  </si>
  <si>
    <r>
      <t xml:space="preserve">GESTIÓN LOGÍSTICA / </t>
    </r>
    <r>
      <rPr>
        <i/>
        <sz val="10"/>
        <color theme="1"/>
        <rFont val="Times New Roman"/>
        <family val="1"/>
      </rPr>
      <t>Recibir, administrar y proveer oportunamente, los recursos materiales (bienes de consumo o devolutivos) adquiridos y/o recibidos por el Instituto, incluida su disposición final (cuando aplique), con el fin de que los servicios ofrecidos sean prestados con la calidad y oportunidad requeridas, para el cumplimiento de la misionalidad del IDIPRON.</t>
    </r>
  </si>
  <si>
    <t>ALMACÉN E INVENTARIOS</t>
  </si>
  <si>
    <t xml:space="preserve">No Controlar las existencias en bodegas, por fallas del sistema. 
Incumplimiento en la programación del
transporte por mantenimiento preventivo o correctivo.
Demoras en el flujo de la información (Formatos mal diligenciados)
La ausencia de planeacion </t>
  </si>
  <si>
    <t>Desabastecimiento de bienes o elementos requeridos por las diferentes dependencias para el desarrollo de sus funciones.</t>
  </si>
  <si>
    <t>Fallas en la prestación del servicio.
Quejas y reclamos por parte de los funcionarios o responsables de proceso y beneficiarios</t>
  </si>
  <si>
    <t xml:space="preserve">Se cuenta con el Procedimiento Egreso de Bienes Devolutivos o Elementos de Consumo A-GLO-PR-004 que brinda los lineamientos para el abastecimiento de los diferentes bienes y/o elementos a las dependencias del Instituto. De igual manera se comunica a través de correo electrónico institucional, al/la funcionario/a o contratista designado/a por el Área de Sistemas, para brindar el soporte técnico requerido en los procesos operación de software SiCapital modulo SAE, las novedades presentadas, para que haga las correspondientes revisiones y ajustes de acuerdo con las políticas establecidas por el Área de Sistemas y la normatividad vigente que rige a el Área de Almacén e Inventarios, así mismo, se efectuan seguimientos de las novedades que se han presentado y reportado a través de correos institucionales, junto con las acciones y compromisos  de los casos presentados.
</t>
  </si>
  <si>
    <t>El Técnico(a) Administrativo(a) o Auxiliar Administrativo encargado de la revision (tramite de certificaciones de inexistencias y de requerimientos), se debe comunicar con el  encargado(a) de la bodega, para que este realice la consulta de los saldos registrados en la Tarjeta Kardex A-GLO-FT-007, confrontar el inventario fisico, y entregar la informacion requerida.</t>
  </si>
  <si>
    <t>Por fallas del sistema se puede presentar demora en la entrega de informes o solictudes lo cual podria llevar al desabastecimiento de bienes o elementos generando fallas o la suspensión en la prestación del servicio en las Unidades, Sedes Misionales y/o Administrativas, presentando incumplimiento en la programación del área.</t>
  </si>
  <si>
    <t xml:space="preserve">Falta de soporte técnico al software y al hardware
Incumplimiento en la programación del
transporte por mantenimiento preventivo o correctivo.
Demoras en el flujo de la información (Formatos mal diligenciados)
La ausencia de planeacion </t>
  </si>
  <si>
    <t>Inventario inconsistente y desactualizado.</t>
  </si>
  <si>
    <t xml:space="preserve">Desgaste operativo para ubicar bienes. 
Inoportunidad en el reporte de la infomacion ocacionanado retrazos en la atencion a los usuarios internos (tramite de certificaciones de inexistencias) y externos (tramite de requerimientos).
Reprocesos de actividades y aumento de la carga operativa
Realización extemporánea de inventarios. 
Incumpliendo el cronograma de toma física de inventarios aprobado por el Comité de Inventarios, afectando las actividades de atención de los NNAJ o labores administrativas.
</t>
  </si>
  <si>
    <t xml:space="preserve">El Manual de Procesos y procedimientos del IDIPRON contiene los procedimientos “Recepción e Ingreso de Bienes Devolutivos o Bienes de Consumo A-GLO-PR-003”, procedimiento de “Egreso de Bienes Devolutivos o Elementos de Consumo A-GLO-PR-004” y “Procedimiento de Traspaso Entre Dependencias Funcionarios o Reintegro de Bienes Devolutivos A-GLO-PR-006” los cuales dan los lineamientos y establecen controles referente al manejo de inventarios. De igual manera se comunica a través de correo electrónico institucional, al/la funcionario/a o contratista designado por el Área de Sistemas, para brindar el soporte técnico requerido en los procesos operación de software SiCapital modulo SAI, las novedades presentadas, para que haga las correspondientes revisiones y ajustes de acuerdo con las políticas establecidas por el Área de Sistemas y la normatividad vigente que rige a el Área de Almacén e Inventarios, realizando seguimiento de las novedades que se han presentado y reportado a través de correos institucionales, junto con las acciones y compromisos de los casos presentados.
</t>
  </si>
  <si>
    <t xml:space="preserve">El Técnico(a) Administrativo(a) o Auxiliar Administrativo encargado(a) del trámite de los formatos solicitud de bienes de consumo o devolutivos A-GLO-FT-004, Solicitud de traspaso entre dependencias, Funcionarios o Reintegro de bienes devolutivos A-GLO-FT-009, se debe comunicar a con el encargado(a) de la Sub-Bodega, para que este realice la consulta de los saldos registrados en la Tarjeta Kardex A-GLO-FT-007, para confrontar el inventario físico, y entregar la información requerida.
</t>
  </si>
  <si>
    <t>La Falta de soporte técnico al software y/o al hardware puede generar informes Inventarios de bienes inconsistente o desactualizado, esto generaría que no se emitan informes a tiempo, veraces o reales de acuerdo a los movimientos de inventario, incurriendo en desactualización de Estados Financieros y reprocesos de actividades.</t>
  </si>
  <si>
    <t>JEAN PAUL PINZÓN RIAÑO</t>
  </si>
  <si>
    <t>GRACIELA ROBAYO BARACALDO</t>
  </si>
  <si>
    <t>TECNICO ADMINISTRATIVO 367 GRADO 02</t>
  </si>
  <si>
    <t>PROFESIONAL UNIVERSITARIO 219 GRADO 08</t>
  </si>
  <si>
    <t>SUBDIRECTOR TECNICO ADMINISTRATIVO Y FINANCIERO 068 GRADO 02</t>
  </si>
  <si>
    <t>GESTIÓN DOCUMENTAL / Establecer los lineamientos, para el manejo de la información generada y tramitada por el Instituto Distrital para la Protección de la Niñez y la Juventud – IDIPRON, independientemente del soporte y medio de creación. Con la finalidad de normalizar los procesos del Área de Administración Documental, en las diferentes etapas del
ciclo de vida de los documentos, así como en los diferentes archivos de gestión y central.</t>
  </si>
  <si>
    <t>ÁREA ADMINISTRACIÒN DOCUMENTAL</t>
  </si>
  <si>
    <t xml:space="preserve">
*Carencia de difusión de Instrumentos Archivísticos para el adecuado manejo de la información.
* Baja apropiación y aplicación de  instrumentos archivísticos, en las Áreas productoras de información.
* Ausencia de personal idóneo para realizar procesos archivísticos
* Dificultad para la recuperación y acceso de la información</t>
  </si>
  <si>
    <t>Desorganización del acervo documental del IDIPRON (clasificación, ordenación, descripción, aplicación para una adecuada transferencia primaria)</t>
  </si>
  <si>
    <t xml:space="preserve">* Desconocimiento de instrumentos y proceso  archivísticos vigentes en la entidad.
* Archivos de gestión desorganizados por no aplicar los lineamientos establecidos.
* Reprocesos en la organización de la información
* Atención oportuna del  acceso a la información  a los usuarios por  falta de aplicación de procedimientos establecidos </t>
  </si>
  <si>
    <t xml:space="preserve">
Tabla de Retención Documental
A-GDO-04 Instructivo organización archivo de gestión.
A-GDO-02  Instructivo Elaboración y Actualización Tabla de Retención Documental
Manual proceso y procedimientos - Proceso de Gestión Documental
Instrumentos de gestión de la información pública del link transparencia y acceso de la información pública</t>
  </si>
  <si>
    <t>1969-2018</t>
  </si>
  <si>
    <t xml:space="preserve">Aplicación de instrumentos archivísticos.
Aplicación de los instrumentos establecidos
Difusión de procesos procedimientos de gestión documental
</t>
  </si>
  <si>
    <t>* Aplicar  los instrumentos archivísticos que se requieran
* Realizar asesoría en la aplicación de Tablas de Retención Documental a las Áreas productoras de información para llevar a cabo  las trasferencias primarias acorde al plan de transferencias definido en la Entidad.
*Difusión de instrumentos archivísticos y herramientas del proceso de gestión documental</t>
  </si>
  <si>
    <t>01  enero a 31 de diciembre de 2020</t>
  </si>
  <si>
    <t>*Matriz de seguimiento de Instrumentos Archivísticos.
*Visitas técnicas para la aplicación de Tablas de retención Documental
* Presentación poder point con tips de difusión de instrumentos archivísticos.</t>
  </si>
  <si>
    <t>RESPONSABLE ÁREA DE ADMINISTRACIÓN DOCUMENTAL</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</si>
  <si>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(1) Aplicación  Instrumentos Archivísticos 
Número de instrumentos con seguimiento / Seguimiento de los instrumentos archivísticos (3)*
* 1 Herramienta de medición  Plan Institucional de Archivos - PINAR
2 Herramienta de medición Programa de Gestión Documental PGD
3. Herramienta de medición: Tabla de Retención Documental que contempla  Cuadro de Clasificación Documental e inventarios documentales 
(2) Visitas técnicas para la aplicación TRD
Número de  visitas técnicas realizadas / Número de visitas   Técnicas proyectadas
Uno por cada acción</t>
    </r>
  </si>
  <si>
    <r>
      <t xml:space="preserve">EFECTIVIDAD:
 RESULTADO DE 
</t>
    </r>
    <r>
      <rPr>
        <sz val="10"/>
        <color theme="1"/>
        <rFont val="Times New Roman"/>
        <family val="1"/>
      </rPr>
      <t>(3) Difusión de  Instrumentos Archivísticos  y Herramientas de Gestión Documental.
Número de tips difundidos / Número de tips proyectados</t>
    </r>
  </si>
  <si>
    <t>La carencia de difusión, la baja apropiación y  aplicación de instrumentos archivísticos, como la ausencia del personal idoneo, como la dificultad el la recuperación de la información ocaonaria la perdida de la memoria  historica de la entidad.</t>
  </si>
  <si>
    <t xml:space="preserve">Acción No 1 Cada vez que se requiera
Acción No 2 Actualización TRD
Acción No 3 Cada vez que se requiera </t>
  </si>
  <si>
    <t>* El sistema CORDIS presenta saltos en la asignación del No de consecutivo de radicados.
*   El sistema no cuenta con la interoperabilidad con el escáner para el cargue  automático y en tiempo real  de las imágenes (comunicaciones y Anexos).
*  No se encuentra en funcionamiento la opción de informar a otros destinatarios cuando se requiere enviar copia  así como el envió de alertas automáticas por correo electrónico a los destinatarios.
* Estandarización de Informes automáticos que permitan evidenciar los diferentes tramites realizados en las comunicaciones oficiales de la Entidad</t>
  </si>
  <si>
    <t xml:space="preserve">Obsolescencia del Sistema de Gestión Documental CORDIS </t>
  </si>
  <si>
    <t xml:space="preserve">
* Falta de oportunidad en la respuesta, afectando al usuario final.
* No se cuenta con un consecutivo único de las comunicaciones radicadas en el sistema CORDIS.
*  Reprocesos y tiempos adicionales realizando actividades manuales que pueden ser automáticas
* Desconocimiento de la información en tiempo real y demora en la respuesta oportuna de los tramites
* Riesgo jurídico por incumplimiento de tiempos perentorios
* Apertura de procesos disciplinarios a los(as) servidores(as) públicos(as)
* Captura y procesamiento de datos manuales que conducen al error por el tiempo que se aumentan el desarrollo de informes.</t>
  </si>
  <si>
    <t>A-GDO-PR-002 Administración de
Comunicaciones Oficiales
A-GDO-IN-002 Planeación, Producción, Gestión y Tramite Documental 
Informe de las comunicaciones</t>
  </si>
  <si>
    <t>2014-2019</t>
  </si>
  <si>
    <t>* Soporte de los ingenieros con experiencia en desarrollo de del sistema de información CORDIS, con la finalidad mejorar la herramienta, para que esta sea funcional para el Instituto.
* Coordinar con Secretaría Distrital de Hacienda la implementación del Sistema de Información Unificado
* Realizar la radicación de las comunicaciones en tiempo real.
* Mantener actualizado el consecutivo de correspondencia.</t>
  </si>
  <si>
    <t xml:space="preserve">
* Generar reportes quincenales para control y seguimiento.
* Realizar solicitudes de soporte en casos de fallo reiterado del Sistema CORDIS</t>
  </si>
  <si>
    <t xml:space="preserve">* Informes de seguimiento quincenal
* Informe de seguimiento y gestión del sistema de información. </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</si>
  <si>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 Informe de seguimiento y gestión del sistema de información. 
</t>
    </r>
  </si>
  <si>
    <r>
      <rPr>
        <b/>
        <sz val="10"/>
        <rFont val="Times New Roman"/>
        <family val="1"/>
      </rPr>
      <t xml:space="preserve">EFECTIVIDAD:
 RESULTADO DE 
</t>
    </r>
    <r>
      <rPr>
        <sz val="10"/>
        <rFont val="Times New Roman"/>
        <family val="1"/>
      </rPr>
      <t>* Informes de seguimiento quincenal</t>
    </r>
  </si>
  <si>
    <t>El sistema de información CORDIS presenta inconsitencias en: 
Los saltos de consecutivos de radicados, el no contar con interoperabilidad del Hadware para cargue de imágenes, el no funcionamiento de la opción de informar para el envio de copias y la falta de estandarización de informes, ocasionaria que el proceso de gestión y tramite no se desarrolle, conforme a los protocolos y tiempos establecidos .</t>
  </si>
  <si>
    <t xml:space="preserve">Acción No. 1 Quincenal
Acción No 2. Cada vez que se requiera </t>
  </si>
  <si>
    <t>Baja asistencia y apropiación a las actividades de capacitación contenidas en el PIC propuestas para cada vigencia.
Los espacios de archivo no cumplen con lo establecido para la conservación de la documentación teniendo en cuenta la normatividad vigente.
La entidad no se encuentra exenta  a cualquier catastrofe natural u otras causas que puedan afectar la estabilidad de la insfraestructura de las diferentes sedes y por ende la conservación del acervo documental
Falta de asignación de recursos para la implementación de las estrategias que conforma el SIC
Baja implementación del Sistema Integración de Conservación (SIC)</t>
  </si>
  <si>
    <t>Pérdida total o parcial de la documentación que hace parte de la memoria institucional y reposa en los archivos de gestión, central y misional</t>
  </si>
  <si>
    <t>* Inadecuado manejo y manipulación de la documentación por no realizar cumplimiento de lineamientos para control de la documentación y archivo
* Deterioro de la documentación por inadecuado almacenamiento lo que lleva a perdida total o parcial de la información  por inadecuado almacenamiento y/o por inadecuada atención en caso de emergencia.
* No cumplimiento de las estretegia establecidas en el SIC y asi como el no cumplimiento a la normatividad vigente</t>
  </si>
  <si>
    <t>Implementación Sistema Integrado de Conservación - A-GDO-DI-007</t>
  </si>
  <si>
    <t>Difusión del procedimiento de reconstrucción de expedientes una vez realizado la oficialización del mismo .</t>
  </si>
  <si>
    <t xml:space="preserve">*  Aplicación de estrategias del plan de Conservación Documental
1.Capacitar al personal de planta y contratista de IDIPRON para generar conciencia de la importancia de la conservación de la información que se genera en cumplimento de los objetivos de la entidad en todo el ciclo vital del documento. 
2. Garantizar el cumplimiento de los requisitos para el almacenamiento de la documentación teniendo en cuenta los espacios establecidos por la entidad para tal fin.
3. Establecer lineamientos para el monitoreo y control de las condiciones ambientales en los espacios de archivo señaladas por la normatividad.
4. Fijar lineamientos técnicos y cronograma para la ejecución de actividades de mantenimiento, limpieza, fumigación y saneamiento en los espacios de archivo.
5. Determinar aspectos básicos para el salvamento y recuperación de la documentación en situación de riesgo.
6.Establecer métodos adecuados para el almacenamiento y re-almacenamiento de la documentación teniendo en cuenta su disposición final establecida en las Tablas de Retención Documental y Tablas de Valoración Documental de la entidad. 
* Aplicación de estrategias del plan de Preservación digital </t>
  </si>
  <si>
    <t>* Matriz de aplicación de estrategias establecidas en el Plan de Conservación Documental (6 estrategias)
* Matriz de aplicación de estrategias establecidas en el Plan de Preservación Digital (Estrategia No. 1 y No. 4)</t>
  </si>
  <si>
    <r>
      <rPr>
        <b/>
        <sz val="10"/>
        <color theme="1"/>
        <rFont val="Times New Roman"/>
        <family val="1"/>
      </rPr>
      <t xml:space="preserve">EFICACIA:
</t>
    </r>
    <r>
      <rPr>
        <sz val="10"/>
        <color theme="1"/>
        <rFont val="Times New Roman"/>
        <family val="1"/>
      </rPr>
      <t xml:space="preserve"> Plan de Conservación Documental
* Matriz de aplicación de estrategias establecidas en el Plan de Conservación Documental ejecutadas / Número de estrategias del Sistema Integrado de Conservación (6)
 Plan de Preservación Digital
* Matriz de aplicación de estrategias establecidas en el Plan de Preservación Digital (estrategia 1 y 4) / Dos (2) Estrategias del Plan de Preservación Dígital.</t>
    </r>
  </si>
  <si>
    <r>
      <t xml:space="preserve">EFECTIVIDAD:
</t>
    </r>
    <r>
      <rPr>
        <sz val="10"/>
        <rFont val="Times New Roman"/>
        <family val="1"/>
      </rPr>
      <t>Número de encuestas aprobadas en apropiación de los tips difundidos / Número de encuestas diligenciadas</t>
    </r>
    <r>
      <rPr>
        <b/>
        <sz val="10"/>
        <rFont val="Times New Roman"/>
        <family val="1"/>
      </rPr>
      <t xml:space="preserve"> </t>
    </r>
  </si>
  <si>
    <t>La baja asistencia y apropiación a las actividades de capacitación contenidas en el PIC, no contar con espacios adecuados para la conservación de la documentación, no realizar formulación del  plan de contingencia o salvamento de la información ante cualquier  catástrofe natural u otras causas que puedan afectar la conservación y preservación de la información, la falta de asignación de recursos para la implementación de las estrategias que conforma el SIC y la baja implementación del Sistema Integración de Conservación (SIC) , puede ocasionar deterioro, perdida parcial o total  de la información al efectuar prácticas inadecuadas en su almacenamiento y  el desconocimiento de acciones a realizar en caso de cualquier emergencia.</t>
  </si>
  <si>
    <t xml:space="preserve">Acción No 1 y 2  cronograma de actividades establecidas en cada una de las estrategias del Sistema Integrado de Conservación  a Corto Plazo (2020) 
</t>
  </si>
  <si>
    <t>Revisión del Mapa de Riesgos</t>
  </si>
  <si>
    <t>YENNIFER PADILLA MARTÍNEZ - Responsable Área de Administración Documental</t>
  </si>
  <si>
    <t>Actualización de los riesgos, revisión del mapa de calor, revisión de las acciones</t>
  </si>
  <si>
    <t>YENNIFER PADILLA MARTÍNEZ</t>
  </si>
  <si>
    <t>OSCAR LEONARDO ORTIZ JEREZ</t>
  </si>
  <si>
    <t>HUGO CARRILLO</t>
  </si>
  <si>
    <t>Responsable Área de Administración Documental</t>
  </si>
  <si>
    <t>oscaro@idipron.gov.co</t>
  </si>
  <si>
    <t>Subdirector Administrativo</t>
  </si>
  <si>
    <t>oscaro@idiporon.gov.co</t>
  </si>
  <si>
    <r>
      <t xml:space="preserve">
CONTROL INTERNO DISCIPLINARIO / </t>
    </r>
    <r>
      <rPr>
        <sz val="11"/>
        <color theme="1"/>
        <rFont val="Times New Roman"/>
        <family val="1"/>
      </rPr>
      <t>Fortalecer la gestión institucional mediante de las capacidades administrativas de control interno disciplinario y la gestión integral, adelantando las actuaciones relacionadas con sus servidores, determinando así la posible responsabilidad frente a la ocurrencia de las conductas disciplinables.</t>
    </r>
  </si>
  <si>
    <t>Grupo de Trabajo para el Ejercicio del Control Interno Disciplinario</t>
  </si>
  <si>
    <t>Porque 1:  Retrasos en el reparto de la correspondencia
Porque 2: Pocos servidores públicos para el desarrollo de la actividad</t>
  </si>
  <si>
    <t>Demora en los tiempos de entrega de los desprendibles y copia de "no notificación" a la persona investigada.</t>
  </si>
  <si>
    <r>
      <rPr>
        <b/>
        <sz val="11"/>
        <color theme="1"/>
        <rFont val="Times New Roman"/>
        <family val="1"/>
      </rPr>
      <t>Efecto 1:</t>
    </r>
    <r>
      <rPr>
        <sz val="11"/>
        <color theme="1"/>
        <rFont val="Times New Roman"/>
        <family val="1"/>
      </rPr>
      <t xml:space="preserve"> No continuidad en las diferentes etapas del procedimiento en el expediente objeto de notificación al investigado (a).
</t>
    </r>
    <r>
      <rPr>
        <b/>
        <sz val="11"/>
        <color theme="1"/>
        <rFont val="Times New Roman"/>
        <family val="1"/>
      </rPr>
      <t>Efecto 2:</t>
    </r>
    <r>
      <rPr>
        <sz val="11"/>
        <color theme="1"/>
        <rFont val="Times New Roman"/>
        <family val="1"/>
      </rPr>
      <t xml:space="preserve"> Asimetría de información</t>
    </r>
  </si>
  <si>
    <t>* En el Despacho existe control de cuando se envía la correspondencia y cuando Administración documental entrega a Control Interno Disciplinario el desprendible y copia de la "no notificación" al investigado (a).</t>
  </si>
  <si>
    <t>Manejo de expedientes disciplinarios de los diferentes procesos  de acuerdo a las tablas de retención documental trabajadas en conjunto con el área de administración documental</t>
  </si>
  <si>
    <t>* Llevar el control desde el Despacho a partir del cuadro control de cuando se envía la correspondencia y cuando Administración documental entrega a Control Interno Disciplinario el desprendible y copia de la "no notificación" al investigado (a).</t>
  </si>
  <si>
    <t>Autos y movimientos adelantados</t>
  </si>
  <si>
    <t>Líder Grupo de Trabajo para el Ejercicio del Control Interno Disciplinario</t>
  </si>
  <si>
    <r>
      <rPr>
        <b/>
        <sz val="10"/>
        <color theme="1"/>
        <rFont val="Times New Roman"/>
        <family val="1"/>
      </rPr>
      <t xml:space="preserve">EFICACIA:
</t>
    </r>
    <r>
      <rPr>
        <sz val="10"/>
        <color theme="1"/>
        <rFont val="Times New Roman"/>
        <family val="1"/>
      </rPr>
      <t xml:space="preserve">
</t>
    </r>
    <r>
      <rPr>
        <b/>
        <sz val="10"/>
        <color theme="1"/>
        <rFont val="Times New Roman"/>
        <family val="1"/>
      </rPr>
      <t xml:space="preserve">RESULTADO DE </t>
    </r>
    <r>
      <rPr>
        <sz val="10"/>
        <color theme="1"/>
        <rFont val="Times New Roman"/>
        <family val="1"/>
      </rPr>
      <t xml:space="preserve">
Número de movimientos adelantados / Número de procesos del despacho x 100
</t>
    </r>
  </si>
  <si>
    <r>
      <rPr>
        <b/>
        <sz val="10"/>
        <color theme="1"/>
        <rFont val="Times New Roman"/>
        <family val="1"/>
      </rPr>
      <t xml:space="preserve">EFECTIVIDAD:
 RESULTADO DE 
</t>
    </r>
    <r>
      <rPr>
        <sz val="10"/>
        <color theme="1"/>
        <rFont val="Times New Roman"/>
        <family val="1"/>
      </rPr>
      <t xml:space="preserve">
((Número de movimientos adelantados en la vigencia - Número de movimientos adelantados en la vigencia anterior ) / Número de movimientos de la vigencia) x 100
</t>
    </r>
  </si>
  <si>
    <t xml:space="preserve">Retrazo en los procesos </t>
  </si>
  <si>
    <t>Formulación, cambios en los riesgos o acciones, adecuación al nuevo formato</t>
  </si>
  <si>
    <t>CLAUDIA BOLENA FAJARDO URREA
Líder Grupo de Trabajo para el Ejercicio del Control Interno Disciplinario</t>
  </si>
  <si>
    <t>CLAUDIA BOLENA FAJADO URREA</t>
  </si>
  <si>
    <t>LIGIA STELLA ROZO REINA</t>
  </si>
  <si>
    <t>LÍDER GRUPO DE TRABAJO PARA EL EJERCICIO DE CONTROL INTERNO DISCIPLINARIO</t>
  </si>
  <si>
    <t>SUBDIRECTOR TÉCNICO ADMINISTRATIVO Y FINANCIERO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</si>
</sst>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1"/>
      <color theme="0"/>
      <name val="Calibri"/>
      <family val="2"/>
      <scheme val="minor"/>
    </font>
    <font>
      <sz val="10"/>
      <color theme="1"/>
      <name val="Calibri"/>
      <family val="2"/>
      <scheme val="minor"/>
    </font>
    <font>
      <b/>
      <sz val="11"/>
      <color theme="1"/>
      <name val="Calibri"/>
      <family val="2"/>
      <scheme val="minor"/>
    </font>
    <font>
      <sz val="14"/>
      <color theme="1"/>
      <name val="Calibri"/>
      <family val="2"/>
      <scheme val="minor"/>
    </font>
    <font>
      <sz val="9"/>
      <color theme="1"/>
      <name val="Calibri"/>
      <family val="2"/>
      <scheme val="minor"/>
    </font>
    <font>
      <sz val="16"/>
      <color theme="0"/>
      <name val="Calibri"/>
      <family val="2"/>
      <scheme val="minor"/>
    </font>
    <font>
      <sz val="10"/>
      <color theme="0"/>
      <name val="Calibri"/>
      <family val="2"/>
      <scheme val="minor"/>
    </font>
    <font>
      <b/>
      <sz val="9"/>
      <color theme="1"/>
      <name val="Calibri"/>
      <family val="2"/>
      <scheme val="minor"/>
    </font>
    <font>
      <b/>
      <sz val="11"/>
      <color theme="0"/>
      <name val="Calibri"/>
      <family val="2"/>
      <scheme val="minor"/>
    </font>
    <font>
      <b/>
      <sz val="16"/>
      <color theme="1"/>
      <name val="Calibri"/>
      <family val="2"/>
      <scheme val="minor"/>
    </font>
    <font>
      <sz val="12"/>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sz val="10"/>
      <name val="Calibri"/>
      <family val="2"/>
      <scheme val="minor"/>
    </font>
    <font>
      <b/>
      <sz val="10"/>
      <color theme="0"/>
      <name val="Calibri"/>
      <family val="2"/>
      <scheme val="minor"/>
    </font>
    <font>
      <sz val="8"/>
      <name val="Times New Roman"/>
      <family val="1"/>
    </font>
    <font>
      <b/>
      <sz val="10"/>
      <name val="Times New Roman"/>
      <family val="1"/>
    </font>
    <font>
      <sz val="10"/>
      <name val="Times New Roman"/>
      <family val="1"/>
    </font>
    <font>
      <b/>
      <sz val="12"/>
      <color theme="0" tint="-0.499984740745262"/>
      <name val="Calibri"/>
      <family val="2"/>
      <scheme val="minor"/>
    </font>
    <font>
      <sz val="9"/>
      <color theme="0"/>
      <name val="Calibri"/>
      <family val="2"/>
      <scheme val="minor"/>
    </font>
    <font>
      <sz val="14"/>
      <name val="Calibri"/>
      <family val="2"/>
      <scheme val="minor"/>
    </font>
    <font>
      <b/>
      <sz val="10"/>
      <name val="Calibri"/>
      <family val="2"/>
      <scheme val="minor"/>
    </font>
    <font>
      <b/>
      <sz val="11"/>
      <name val="Calibri"/>
      <family val="2"/>
      <scheme val="minor"/>
    </font>
    <font>
      <b/>
      <sz val="14"/>
      <name val="Calibri"/>
      <family val="2"/>
      <scheme val="minor"/>
    </font>
    <font>
      <sz val="11"/>
      <name val="Calibri"/>
      <family val="2"/>
      <scheme val="minor"/>
    </font>
    <font>
      <sz val="10"/>
      <color theme="1"/>
      <name val="Times New Roman"/>
      <family val="1"/>
    </font>
    <font>
      <b/>
      <sz val="10"/>
      <color theme="1"/>
      <name val="Times New Roman"/>
      <family val="1"/>
    </font>
    <font>
      <b/>
      <sz val="11"/>
      <name val="Times New Roman"/>
      <family val="1"/>
    </font>
    <font>
      <sz val="12"/>
      <color theme="1"/>
      <name val="Times New Roman"/>
      <family val="1"/>
    </font>
    <font>
      <b/>
      <sz val="12"/>
      <color theme="1"/>
      <name val="Times New Roman"/>
      <family val="1"/>
    </font>
    <font>
      <b/>
      <sz val="11"/>
      <color theme="1"/>
      <name val="Times New Roman"/>
      <family val="1"/>
    </font>
    <font>
      <b/>
      <sz val="14"/>
      <color theme="1"/>
      <name val="Times New Roman"/>
      <family val="1"/>
    </font>
    <font>
      <b/>
      <sz val="16"/>
      <color theme="1"/>
      <name val="Times New Roman"/>
      <family val="1"/>
    </font>
    <font>
      <b/>
      <sz val="12"/>
      <name val="Times New Roman"/>
      <family val="1"/>
    </font>
    <font>
      <sz val="10"/>
      <color rgb="FF0EBE16"/>
      <name val="Times New Roman"/>
      <family val="1"/>
    </font>
    <font>
      <sz val="11"/>
      <color theme="1"/>
      <name val="Calibri"/>
      <family val="2"/>
      <scheme val="minor"/>
    </font>
    <font>
      <i/>
      <sz val="12"/>
      <color theme="1"/>
      <name val="Times New Roman"/>
      <family val="1"/>
    </font>
    <font>
      <sz val="12"/>
      <name val="Times New Roman"/>
      <family val="1"/>
    </font>
    <font>
      <sz val="12"/>
      <color theme="0" tint="-0.34998626667073579"/>
      <name val="Times New Roman"/>
      <family val="1"/>
    </font>
    <font>
      <i/>
      <sz val="10"/>
      <color theme="1"/>
      <name val="Times New Roman"/>
      <family val="1"/>
    </font>
    <font>
      <sz val="15"/>
      <color theme="1"/>
      <name val="Times New Roman"/>
      <family val="1"/>
    </font>
    <font>
      <b/>
      <sz val="15"/>
      <color theme="1"/>
      <name val="Times New Roman"/>
      <family val="1"/>
    </font>
    <font>
      <sz val="14"/>
      <name val="Times New Roman"/>
      <family val="1"/>
    </font>
    <font>
      <sz val="16"/>
      <color theme="1"/>
      <name val="Times New Roman"/>
      <family val="1"/>
    </font>
    <font>
      <sz val="16"/>
      <name val="Times New Roman"/>
      <family val="1"/>
    </font>
    <font>
      <b/>
      <sz val="18"/>
      <name val="Times New Roman"/>
      <family val="1"/>
    </font>
    <font>
      <sz val="18"/>
      <color theme="1"/>
      <name val="Times New Roman"/>
      <family val="1"/>
    </font>
    <font>
      <sz val="14"/>
      <color theme="1"/>
      <name val="Times New Roman"/>
      <family val="1"/>
    </font>
    <font>
      <sz val="20"/>
      <color theme="1"/>
      <name val="Times New Roman"/>
      <family val="1"/>
    </font>
    <font>
      <sz val="20"/>
      <name val="Times New Roman"/>
      <family val="1"/>
    </font>
    <font>
      <sz val="22"/>
      <color theme="1"/>
      <name val="Times New Roman"/>
      <family val="1"/>
    </font>
    <font>
      <sz val="11"/>
      <color theme="1"/>
      <name val="Times New Roman"/>
      <family val="1"/>
    </font>
    <font>
      <b/>
      <i/>
      <sz val="10"/>
      <color theme="1"/>
      <name val="Times New Roman"/>
      <family val="1"/>
    </font>
    <font>
      <b/>
      <sz val="8"/>
      <name val="Times New Roman"/>
      <family val="1"/>
    </font>
    <font>
      <b/>
      <sz val="8"/>
      <color theme="1"/>
      <name val="Times New Roman"/>
      <family val="1"/>
    </font>
    <font>
      <sz val="8"/>
      <color theme="1"/>
      <name val="Times New Roman"/>
      <family val="1"/>
    </font>
    <font>
      <i/>
      <sz val="12"/>
      <name val="Times New Roman"/>
      <family val="1"/>
    </font>
    <font>
      <b/>
      <i/>
      <sz val="12"/>
      <color theme="1"/>
      <name val="Times New Roman"/>
      <family val="1"/>
    </font>
    <font>
      <sz val="10"/>
      <color theme="0" tint="-0.34998626667073579"/>
      <name val="Times New Roman"/>
      <family val="1"/>
    </font>
    <font>
      <u/>
      <sz val="11"/>
      <color theme="10"/>
      <name val="Calibri"/>
      <family val="2"/>
      <scheme val="minor"/>
    </font>
    <font>
      <sz val="10"/>
      <color rgb="FFFF0000"/>
      <name val="Times New Roman"/>
      <family val="1"/>
    </font>
  </fonts>
  <fills count="10">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medium">
        <color indexed="64"/>
      </right>
      <top style="thin">
        <color indexed="64"/>
      </top>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9" fontId="37" fillId="0" borderId="0" applyFont="0" applyFill="0" applyBorder="0" applyAlignment="0" applyProtection="0"/>
    <xf numFmtId="0" fontId="61" fillId="0" borderId="0" applyNumberFormat="0" applyFill="0" applyBorder="0" applyAlignment="0" applyProtection="0"/>
  </cellStyleXfs>
  <cellXfs count="924">
    <xf numFmtId="0" fontId="0" fillId="0" borderId="0" xfId="0"/>
    <xf numFmtId="0" fontId="0" fillId="3" borderId="0" xfId="0" applyFill="1" applyProtection="1"/>
    <xf numFmtId="0" fontId="1" fillId="2" borderId="1" xfId="0" applyFont="1" applyFill="1" applyBorder="1" applyAlignment="1" applyProtection="1">
      <alignment horizontal="center" vertical="center"/>
    </xf>
    <xf numFmtId="0" fontId="1" fillId="2" borderId="3" xfId="0" applyFont="1" applyFill="1" applyBorder="1" applyAlignment="1" applyProtection="1">
      <alignment horizontal="center" vertical="center"/>
    </xf>
    <xf numFmtId="0" fontId="0" fillId="0" borderId="0" xfId="0" applyBorder="1" applyAlignment="1" applyProtection="1"/>
    <xf numFmtId="0" fontId="0" fillId="0" borderId="0" xfId="0" applyProtection="1"/>
    <xf numFmtId="0" fontId="0" fillId="0" borderId="0" xfId="0" applyBorder="1" applyAlignment="1" applyProtection="1">
      <alignment horizontal="center" vertical="center"/>
    </xf>
    <xf numFmtId="0" fontId="0" fillId="0" borderId="0" xfId="0" applyAlignment="1" applyProtection="1">
      <alignment horizontal="right"/>
    </xf>
    <xf numFmtId="0" fontId="0" fillId="0" borderId="10" xfId="0" applyBorder="1" applyAlignment="1" applyProtection="1"/>
    <xf numFmtId="0" fontId="0" fillId="0" borderId="10" xfId="0" applyBorder="1" applyProtection="1"/>
    <xf numFmtId="0" fontId="1" fillId="2" borderId="12" xfId="0" applyFont="1" applyFill="1" applyBorder="1" applyAlignment="1" applyProtection="1">
      <alignment horizontal="center" vertical="center"/>
    </xf>
    <xf numFmtId="0" fontId="1" fillId="2" borderId="0" xfId="0" applyFont="1" applyFill="1" applyProtection="1"/>
    <xf numFmtId="0" fontId="1" fillId="2" borderId="10" xfId="0" applyFont="1" applyFill="1" applyBorder="1" applyAlignment="1" applyProtection="1">
      <alignment horizontal="center" vertical="center" wrapText="1"/>
    </xf>
    <xf numFmtId="0" fontId="0" fillId="0" borderId="1" xfId="0" applyBorder="1" applyProtection="1"/>
    <xf numFmtId="0" fontId="7" fillId="2" borderId="1"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xf>
    <xf numFmtId="0" fontId="1" fillId="2" borderId="1" xfId="0" applyFont="1" applyFill="1" applyBorder="1" applyAlignment="1" applyProtection="1">
      <alignment vertical="center"/>
    </xf>
    <xf numFmtId="0" fontId="1" fillId="2" borderId="1" xfId="0" applyFont="1" applyFill="1" applyBorder="1" applyAlignment="1" applyProtection="1">
      <alignment horizontal="center" vertical="center" wrapText="1"/>
    </xf>
    <xf numFmtId="1" fontId="0" fillId="0" borderId="9" xfId="0" applyNumberFormat="1" applyBorder="1" applyAlignment="1" applyProtection="1">
      <alignment horizontal="center" vertical="center"/>
    </xf>
    <xf numFmtId="1" fontId="0" fillId="0" borderId="0" xfId="0" applyNumberFormat="1" applyBorder="1" applyAlignment="1" applyProtection="1">
      <alignment horizontal="center" vertical="center"/>
    </xf>
    <xf numFmtId="0" fontId="3" fillId="0" borderId="16"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xf>
    <xf numFmtId="0" fontId="11" fillId="0" borderId="14" xfId="0" applyFont="1" applyBorder="1" applyAlignment="1" applyProtection="1">
      <alignment horizontal="justify" vertical="top" wrapText="1"/>
    </xf>
    <xf numFmtId="0" fontId="11" fillId="0" borderId="15" xfId="0" applyFont="1" applyBorder="1" applyAlignment="1" applyProtection="1">
      <alignment horizontal="justify" wrapText="1"/>
    </xf>
    <xf numFmtId="0" fontId="11" fillId="0" borderId="15" xfId="0" applyFont="1" applyBorder="1" applyAlignment="1" applyProtection="1">
      <alignment horizontal="justify"/>
    </xf>
    <xf numFmtId="0" fontId="0" fillId="0" borderId="8" xfId="0" applyBorder="1" applyProtection="1"/>
    <xf numFmtId="0" fontId="0" fillId="0" borderId="0" xfId="0" applyBorder="1" applyProtection="1"/>
    <xf numFmtId="0" fontId="11" fillId="0" borderId="19" xfId="0" applyFont="1" applyBorder="1" applyAlignment="1" applyProtection="1">
      <alignment horizontal="justify" wrapText="1"/>
    </xf>
    <xf numFmtId="0" fontId="3" fillId="0" borderId="20" xfId="0" applyFont="1" applyBorder="1" applyAlignment="1" applyProtection="1">
      <alignment horizontal="center" vertical="center" wrapText="1"/>
      <protection locked="0"/>
    </xf>
    <xf numFmtId="0" fontId="18" fillId="0" borderId="4" xfId="0" applyFont="1" applyBorder="1" applyAlignment="1" applyProtection="1">
      <alignment horizontal="left" vertical="top"/>
    </xf>
    <xf numFmtId="0" fontId="18" fillId="0" borderId="2" xfId="0" applyFont="1" applyBorder="1" applyAlignment="1" applyProtection="1">
      <alignment horizontal="left" vertical="top"/>
    </xf>
    <xf numFmtId="0" fontId="18" fillId="0" borderId="7" xfId="0" applyFont="1" applyBorder="1" applyAlignment="1" applyProtection="1">
      <alignment horizontal="left" vertical="top"/>
    </xf>
    <xf numFmtId="0" fontId="8" fillId="0" borderId="1" xfId="0" applyFont="1" applyBorder="1" applyAlignment="1" applyProtection="1">
      <alignment horizontal="center" vertical="center" wrapText="1"/>
    </xf>
    <xf numFmtId="0" fontId="9" fillId="2" borderId="1" xfId="0" applyFont="1" applyFill="1" applyBorder="1" applyAlignment="1" applyProtection="1">
      <alignment horizontal="center" vertical="center"/>
    </xf>
    <xf numFmtId="0" fontId="21"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xf>
    <xf numFmtId="0" fontId="0" fillId="3" borderId="8" xfId="0" applyFill="1" applyBorder="1" applyProtection="1"/>
    <xf numFmtId="0" fontId="0" fillId="0" borderId="0" xfId="0" applyProtection="1">
      <protection locked="0"/>
    </xf>
    <xf numFmtId="0" fontId="0" fillId="0" borderId="0" xfId="0" applyBorder="1" applyProtection="1">
      <protection locked="0"/>
    </xf>
    <xf numFmtId="1" fontId="0" fillId="0" borderId="9" xfId="0" applyNumberFormat="1" applyBorder="1" applyAlignment="1" applyProtection="1">
      <alignment horizontal="center" vertical="center"/>
    </xf>
    <xf numFmtId="0" fontId="27" fillId="3" borderId="0" xfId="0" applyFont="1" applyFill="1" applyProtection="1"/>
    <xf numFmtId="0" fontId="27" fillId="3" borderId="0" xfId="0" applyFont="1" applyFill="1" applyAlignment="1" applyProtection="1">
      <alignment vertical="center"/>
    </xf>
    <xf numFmtId="0" fontId="27" fillId="0" borderId="0" xfId="0" applyFont="1" applyProtection="1"/>
    <xf numFmtId="0" fontId="27" fillId="0" borderId="0" xfId="0" applyFont="1" applyProtection="1">
      <protection locked="0"/>
    </xf>
    <xf numFmtId="0" fontId="27" fillId="0" borderId="0" xfId="0" applyFont="1" applyBorder="1" applyProtection="1"/>
    <xf numFmtId="0" fontId="27" fillId="0" borderId="0" xfId="0" applyFont="1" applyBorder="1" applyProtection="1">
      <protection locked="0"/>
    </xf>
    <xf numFmtId="0" fontId="27" fillId="0" borderId="0" xfId="0" applyFont="1" applyAlignment="1" applyProtection="1">
      <alignment vertical="center"/>
    </xf>
    <xf numFmtId="0" fontId="28" fillId="0" borderId="0" xfId="0" applyFont="1" applyProtection="1"/>
    <xf numFmtId="0" fontId="0" fillId="3" borderId="1" xfId="0" applyFill="1" applyBorder="1" applyAlignment="1" applyProtection="1">
      <alignment horizontal="center" vertical="center"/>
    </xf>
    <xf numFmtId="0" fontId="18" fillId="0" borderId="1" xfId="0" applyFont="1" applyBorder="1" applyAlignment="1" applyProtection="1">
      <alignment vertical="center"/>
    </xf>
    <xf numFmtId="0" fontId="18" fillId="0" borderId="1" xfId="0" applyFont="1" applyBorder="1" applyAlignment="1" applyProtection="1">
      <alignment horizontal="left" vertical="center"/>
    </xf>
    <xf numFmtId="0" fontId="29" fillId="0" borderId="0" xfId="0" applyFont="1" applyBorder="1" applyAlignment="1" applyProtection="1">
      <alignment vertical="center" wrapText="1"/>
    </xf>
    <xf numFmtId="0" fontId="0" fillId="0" borderId="0" xfId="0" applyBorder="1" applyAlignment="1" applyProtection="1">
      <protection locked="0"/>
    </xf>
    <xf numFmtId="0" fontId="27" fillId="3" borderId="1" xfId="0" applyFont="1" applyFill="1" applyBorder="1" applyAlignment="1" applyProtection="1">
      <alignment horizontal="center" vertical="center"/>
    </xf>
    <xf numFmtId="0" fontId="28" fillId="0" borderId="34" xfId="0" applyFont="1" applyBorder="1" applyAlignment="1" applyProtection="1">
      <alignment horizontal="center" vertical="center" wrapText="1"/>
      <protection locked="0"/>
    </xf>
    <xf numFmtId="1" fontId="30" fillId="0" borderId="34" xfId="0" applyNumberFormat="1" applyFont="1" applyBorder="1" applyAlignment="1" applyProtection="1">
      <alignment horizontal="center" vertical="center"/>
    </xf>
    <xf numFmtId="0" fontId="28" fillId="0" borderId="36" xfId="0" applyFont="1" applyBorder="1" applyAlignment="1" applyProtection="1">
      <alignment horizontal="center" vertical="center" wrapText="1"/>
      <protection locked="0"/>
    </xf>
    <xf numFmtId="1" fontId="30" fillId="0" borderId="36" xfId="0" applyNumberFormat="1" applyFont="1" applyBorder="1" applyAlignment="1" applyProtection="1">
      <alignment horizontal="center" vertical="center"/>
    </xf>
    <xf numFmtId="0" fontId="30" fillId="6" borderId="1" xfId="0" applyFont="1" applyFill="1" applyBorder="1" applyAlignment="1" applyProtection="1">
      <alignment horizontal="center" vertical="center" wrapText="1"/>
    </xf>
    <xf numFmtId="0" fontId="28" fillId="7" borderId="1" xfId="0" applyFont="1" applyFill="1" applyBorder="1" applyAlignment="1" applyProtection="1">
      <alignment horizontal="center" vertical="center" wrapText="1"/>
    </xf>
    <xf numFmtId="0" fontId="18" fillId="8" borderId="13" xfId="0" applyFont="1" applyFill="1" applyBorder="1" applyAlignment="1" applyProtection="1">
      <alignment horizontal="center" vertical="center" wrapText="1"/>
      <protection locked="0"/>
    </xf>
    <xf numFmtId="0" fontId="28" fillId="0" borderId="40" xfId="0" applyFont="1" applyBorder="1" applyAlignment="1" applyProtection="1">
      <alignment horizontal="center" vertical="center" wrapText="1"/>
      <protection locked="0"/>
    </xf>
    <xf numFmtId="1" fontId="30" fillId="0" borderId="40" xfId="0" applyNumberFormat="1" applyFont="1" applyBorder="1" applyAlignment="1" applyProtection="1">
      <alignment horizontal="center" vertical="center"/>
    </xf>
    <xf numFmtId="0" fontId="18" fillId="0" borderId="10" xfId="0" applyFont="1" applyBorder="1" applyAlignment="1" applyProtection="1">
      <alignment horizontal="left" vertical="center"/>
    </xf>
    <xf numFmtId="0" fontId="18" fillId="0" borderId="9" xfId="0" applyFont="1" applyBorder="1" applyAlignment="1" applyProtection="1">
      <alignment vertical="center"/>
    </xf>
    <xf numFmtId="0" fontId="18" fillId="0" borderId="0" xfId="0" applyFont="1" applyBorder="1" applyAlignment="1" applyProtection="1">
      <alignment vertical="center"/>
    </xf>
    <xf numFmtId="0" fontId="28" fillId="4" borderId="1" xfId="0" applyFont="1" applyFill="1" applyBorder="1" applyAlignment="1" applyProtection="1">
      <alignment horizontal="center" vertical="center" wrapText="1"/>
      <protection locked="0"/>
    </xf>
    <xf numFmtId="0" fontId="30" fillId="0" borderId="35" xfId="0" applyFont="1" applyBorder="1" applyAlignment="1" applyProtection="1">
      <alignment horizontal="justify" vertical="top" wrapText="1"/>
    </xf>
    <xf numFmtId="0" fontId="30" fillId="0" borderId="32" xfId="0" applyFont="1" applyBorder="1" applyAlignment="1" applyProtection="1">
      <alignment horizontal="justify" vertical="top" wrapText="1"/>
    </xf>
    <xf numFmtId="0" fontId="30" fillId="0" borderId="33" xfId="0" applyFont="1" applyBorder="1" applyAlignment="1" applyProtection="1">
      <alignment horizontal="justify" vertical="top" wrapText="1"/>
    </xf>
    <xf numFmtId="0" fontId="30" fillId="0" borderId="0" xfId="0" applyFont="1" applyAlignment="1">
      <alignment vertical="top" wrapText="1"/>
    </xf>
    <xf numFmtId="0" fontId="18" fillId="7" borderId="12" xfId="0" applyFont="1" applyFill="1" applyBorder="1" applyAlignment="1" applyProtection="1">
      <alignment horizontal="center" vertical="center"/>
    </xf>
    <xf numFmtId="0" fontId="35" fillId="7" borderId="10" xfId="0" applyFont="1" applyFill="1" applyBorder="1" applyAlignment="1" applyProtection="1">
      <alignment horizontal="center" vertical="center" wrapText="1"/>
    </xf>
    <xf numFmtId="0" fontId="28" fillId="7" borderId="1" xfId="0" applyFont="1" applyFill="1" applyBorder="1" applyAlignment="1" applyProtection="1">
      <alignment horizontal="center" vertical="center"/>
    </xf>
    <xf numFmtId="0" fontId="18" fillId="7" borderId="1" xfId="0" applyFont="1" applyFill="1" applyBorder="1" applyAlignment="1" applyProtection="1">
      <alignment horizontal="center" vertical="center"/>
    </xf>
    <xf numFmtId="0" fontId="3" fillId="7" borderId="3" xfId="0" applyFont="1" applyFill="1" applyBorder="1" applyAlignment="1" applyProtection="1">
      <alignment horizontal="center" vertical="center"/>
    </xf>
    <xf numFmtId="0" fontId="3" fillId="7" borderId="1" xfId="0" applyFont="1" applyFill="1" applyBorder="1" applyAlignment="1" applyProtection="1">
      <alignment horizontal="center" vertical="center"/>
    </xf>
    <xf numFmtId="0" fontId="3" fillId="7" borderId="18" xfId="0" applyFont="1" applyFill="1" applyBorder="1" applyAlignment="1" applyProtection="1">
      <alignment horizontal="center" vertical="center"/>
    </xf>
    <xf numFmtId="0" fontId="27" fillId="3" borderId="0" xfId="0" applyFont="1" applyFill="1" applyAlignment="1">
      <alignment vertical="center"/>
    </xf>
    <xf numFmtId="0" fontId="27" fillId="0" borderId="0" xfId="0" applyFont="1" applyAlignment="1">
      <alignment vertical="center"/>
    </xf>
    <xf numFmtId="0" fontId="3" fillId="7" borderId="1" xfId="0" applyFont="1" applyFill="1" applyBorder="1" applyAlignment="1">
      <alignment horizontal="center" vertical="center"/>
    </xf>
    <xf numFmtId="0" fontId="28" fillId="9" borderId="1" xfId="0" applyFont="1" applyFill="1" applyBorder="1" applyAlignment="1">
      <alignment horizontal="center" vertical="center"/>
    </xf>
    <xf numFmtId="0" fontId="3" fillId="7" borderId="18" xfId="0" applyFont="1" applyFill="1" applyBorder="1" applyAlignment="1">
      <alignment horizontal="center" vertical="center"/>
    </xf>
    <xf numFmtId="0" fontId="27" fillId="3" borderId="1" xfId="0" applyFont="1" applyFill="1" applyBorder="1" applyAlignment="1">
      <alignment horizontal="center" vertical="center"/>
    </xf>
    <xf numFmtId="0" fontId="3" fillId="7" borderId="3" xfId="0" applyFont="1" applyFill="1" applyBorder="1" applyAlignment="1">
      <alignment horizontal="center" vertical="center"/>
    </xf>
    <xf numFmtId="0" fontId="0" fillId="3" borderId="1" xfId="0" applyFill="1" applyBorder="1" applyAlignment="1">
      <alignment horizontal="center" vertical="center"/>
    </xf>
    <xf numFmtId="0" fontId="28" fillId="0" borderId="0" xfId="0" applyFont="1" applyAlignment="1">
      <alignment vertical="center"/>
    </xf>
    <xf numFmtId="0" fontId="18" fillId="7" borderId="12" xfId="0" applyFont="1" applyFill="1" applyBorder="1" applyAlignment="1">
      <alignment horizontal="center" vertical="center"/>
    </xf>
    <xf numFmtId="0" fontId="35" fillId="7" borderId="10" xfId="0" applyFont="1" applyFill="1" applyBorder="1" applyAlignment="1">
      <alignment horizontal="center" vertical="center" wrapText="1"/>
    </xf>
    <xf numFmtId="0" fontId="28" fillId="7" borderId="1" xfId="0" applyFont="1" applyFill="1" applyBorder="1" applyAlignment="1">
      <alignment horizontal="center" vertical="center" wrapText="1"/>
    </xf>
    <xf numFmtId="0" fontId="28" fillId="7" borderId="1" xfId="0" applyFont="1" applyFill="1" applyBorder="1" applyAlignment="1">
      <alignment horizontal="center" vertical="center"/>
    </xf>
    <xf numFmtId="0" fontId="18" fillId="7" borderId="1" xfId="0" applyFont="1" applyFill="1" applyBorder="1" applyAlignment="1">
      <alignment horizontal="center" vertical="center"/>
    </xf>
    <xf numFmtId="0" fontId="35" fillId="8" borderId="13" xfId="0" applyFont="1" applyFill="1" applyBorder="1" applyAlignment="1" applyProtection="1">
      <alignment horizontal="center" vertical="center" wrapText="1"/>
      <protection locked="0"/>
    </xf>
    <xf numFmtId="0" fontId="30" fillId="0" borderId="35" xfId="0" applyFont="1" applyBorder="1" applyAlignment="1">
      <alignment horizontal="justify" vertical="center" wrapText="1"/>
    </xf>
    <xf numFmtId="0" fontId="31" fillId="0" borderId="36" xfId="0" applyFont="1" applyBorder="1" applyAlignment="1" applyProtection="1">
      <alignment horizontal="center" vertical="center" wrapText="1"/>
      <protection locked="0"/>
    </xf>
    <xf numFmtId="1" fontId="30" fillId="0" borderId="36" xfId="0" applyNumberFormat="1" applyFont="1" applyBorder="1" applyAlignment="1">
      <alignment horizontal="center" vertical="center"/>
    </xf>
    <xf numFmtId="0" fontId="30" fillId="0" borderId="32" xfId="0" applyFont="1" applyBorder="1" applyAlignment="1">
      <alignment horizontal="justify" vertical="center" wrapText="1"/>
    </xf>
    <xf numFmtId="0" fontId="31" fillId="0" borderId="34" xfId="0" applyFont="1" applyBorder="1" applyAlignment="1" applyProtection="1">
      <alignment horizontal="center" vertical="center" wrapText="1"/>
      <protection locked="0"/>
    </xf>
    <xf numFmtId="1" fontId="30" fillId="0" borderId="34" xfId="0" applyNumberFormat="1" applyFont="1" applyBorder="1" applyAlignment="1">
      <alignment horizontal="center" vertical="center"/>
    </xf>
    <xf numFmtId="0" fontId="30" fillId="0" borderId="0" xfId="0" applyFont="1" applyAlignment="1">
      <alignment horizontal="justify" vertical="center" wrapText="1"/>
    </xf>
    <xf numFmtId="0" fontId="30" fillId="6" borderId="1" xfId="0" applyFont="1" applyFill="1" applyBorder="1" applyAlignment="1">
      <alignment horizontal="center" vertical="center" wrapText="1"/>
    </xf>
    <xf numFmtId="0" fontId="31" fillId="4" borderId="1" xfId="0" applyFont="1" applyFill="1" applyBorder="1" applyAlignment="1" applyProtection="1">
      <alignment horizontal="justify" vertical="center" wrapText="1"/>
      <protection locked="0"/>
    </xf>
    <xf numFmtId="0" fontId="30" fillId="0" borderId="33" xfId="0" applyFont="1" applyBorder="1" applyAlignment="1">
      <alignment horizontal="justify" vertical="center" wrapText="1"/>
    </xf>
    <xf numFmtId="0" fontId="31" fillId="0" borderId="40" xfId="0" applyFont="1" applyBorder="1" applyAlignment="1" applyProtection="1">
      <alignment horizontal="center" vertical="center" wrapText="1"/>
      <protection locked="0"/>
    </xf>
    <xf numFmtId="1" fontId="30" fillId="0" borderId="40" xfId="0" applyNumberFormat="1" applyFont="1" applyBorder="1" applyAlignment="1">
      <alignment horizontal="center" vertical="center"/>
    </xf>
    <xf numFmtId="0" fontId="29" fillId="0" borderId="0" xfId="0" applyFont="1" applyAlignment="1">
      <alignment vertical="center" wrapText="1"/>
    </xf>
    <xf numFmtId="0" fontId="0" fillId="0" borderId="0" xfId="0" applyAlignment="1">
      <alignment vertical="center"/>
    </xf>
    <xf numFmtId="0" fontId="0" fillId="0" borderId="0" xfId="0" applyAlignment="1" applyProtection="1">
      <alignment vertical="center"/>
      <protection locked="0"/>
    </xf>
    <xf numFmtId="0" fontId="27" fillId="0" borderId="0" xfId="0" applyFont="1" applyAlignment="1" applyProtection="1">
      <alignment vertical="center"/>
      <protection locked="0"/>
    </xf>
    <xf numFmtId="0" fontId="18" fillId="0" borderId="1" xfId="0" applyFont="1" applyBorder="1" applyAlignment="1">
      <alignment horizontal="left" vertical="center"/>
    </xf>
    <xf numFmtId="0" fontId="18" fillId="0" borderId="1" xfId="0" applyFont="1" applyBorder="1" applyAlignment="1">
      <alignment vertical="center"/>
    </xf>
    <xf numFmtId="0" fontId="18" fillId="0" borderId="9" xfId="0" applyFont="1" applyBorder="1" applyAlignment="1">
      <alignment vertical="center"/>
    </xf>
    <xf numFmtId="0" fontId="18" fillId="0" borderId="10" xfId="0" applyFont="1" applyBorder="1" applyAlignment="1">
      <alignment horizontal="left" vertical="center"/>
    </xf>
    <xf numFmtId="0" fontId="18" fillId="0" borderId="0" xfId="0" applyFont="1" applyAlignment="1">
      <alignment vertical="center"/>
    </xf>
    <xf numFmtId="0" fontId="27" fillId="3" borderId="0" xfId="0" applyFont="1" applyFill="1"/>
    <xf numFmtId="0" fontId="27" fillId="0" borderId="0" xfId="0" applyFont="1"/>
    <xf numFmtId="0" fontId="28" fillId="0" borderId="0" xfId="0" applyFont="1"/>
    <xf numFmtId="0" fontId="30" fillId="0" borderId="35" xfId="0" applyFont="1" applyBorder="1" applyAlignment="1">
      <alignment horizontal="justify" vertical="top" wrapText="1"/>
    </xf>
    <xf numFmtId="0" fontId="30" fillId="0" borderId="32" xfId="0" applyFont="1" applyBorder="1" applyAlignment="1">
      <alignment horizontal="justify" vertical="top" wrapText="1"/>
    </xf>
    <xf numFmtId="0" fontId="30" fillId="0" borderId="33" xfId="0" applyFont="1" applyBorder="1" applyAlignment="1">
      <alignment horizontal="justify" vertical="top" wrapText="1"/>
    </xf>
    <xf numFmtId="0" fontId="30" fillId="0" borderId="0" xfId="0" applyFont="1" applyAlignment="1">
      <alignment vertical="center" wrapText="1"/>
    </xf>
    <xf numFmtId="0" fontId="30" fillId="0" borderId="42" xfId="0" applyFont="1" applyBorder="1" applyAlignment="1">
      <alignment horizontal="justify" vertical="center" wrapText="1"/>
    </xf>
    <xf numFmtId="0" fontId="28" fillId="0" borderId="43" xfId="0" applyFont="1" applyBorder="1" applyAlignment="1" applyProtection="1">
      <alignment horizontal="center" vertical="center" wrapText="1"/>
      <protection locked="0"/>
    </xf>
    <xf numFmtId="1" fontId="30" fillId="0" borderId="43" xfId="0" applyNumberFormat="1" applyFont="1" applyBorder="1" applyAlignment="1">
      <alignment horizontal="center" vertical="center"/>
    </xf>
    <xf numFmtId="0" fontId="18" fillId="8" borderId="1" xfId="0" applyFont="1" applyFill="1" applyBorder="1" applyAlignment="1" applyProtection="1">
      <alignment horizontal="center" vertical="center" wrapText="1"/>
      <protection locked="0"/>
    </xf>
    <xf numFmtId="0" fontId="30" fillId="0" borderId="44" xfId="0" applyFont="1" applyBorder="1" applyAlignment="1">
      <alignment horizontal="justify" vertical="center" wrapText="1"/>
    </xf>
    <xf numFmtId="0" fontId="28" fillId="0" borderId="45" xfId="0" applyFont="1" applyBorder="1" applyAlignment="1" applyProtection="1">
      <alignment horizontal="center" vertical="center" wrapText="1"/>
      <protection locked="0"/>
    </xf>
    <xf numFmtId="1" fontId="30" fillId="0" borderId="45" xfId="0" applyNumberFormat="1" applyFont="1" applyBorder="1" applyAlignment="1">
      <alignment horizontal="center" vertical="center"/>
    </xf>
    <xf numFmtId="0" fontId="18" fillId="8" borderId="12" xfId="0" applyFont="1" applyFill="1" applyBorder="1" applyAlignment="1" applyProtection="1">
      <alignment horizontal="center" vertical="center" wrapText="1"/>
      <protection locked="0"/>
    </xf>
    <xf numFmtId="0" fontId="27" fillId="3" borderId="0" xfId="0" applyFont="1" applyFill="1" applyAlignment="1">
      <alignment horizontal="center" vertical="center"/>
    </xf>
    <xf numFmtId="0" fontId="35" fillId="7" borderId="12" xfId="0" applyFont="1" applyFill="1" applyBorder="1" applyAlignment="1">
      <alignment horizontal="center" vertical="center" wrapText="1"/>
    </xf>
    <xf numFmtId="0" fontId="28" fillId="7" borderId="13" xfId="0" applyFont="1" applyFill="1" applyBorder="1" applyAlignment="1">
      <alignment horizontal="center" vertical="center" wrapText="1"/>
    </xf>
    <xf numFmtId="0" fontId="28" fillId="7" borderId="13" xfId="0" applyFont="1" applyFill="1" applyBorder="1" applyAlignment="1">
      <alignment horizontal="center" vertical="center"/>
    </xf>
    <xf numFmtId="0" fontId="18" fillId="7" borderId="13" xfId="0" applyFont="1" applyFill="1" applyBorder="1" applyAlignment="1">
      <alignment horizontal="center" vertical="center"/>
    </xf>
    <xf numFmtId="0" fontId="35" fillId="8" borderId="50" xfId="0" applyFont="1" applyFill="1" applyBorder="1" applyAlignment="1" applyProtection="1">
      <alignment horizontal="center" vertical="center" wrapText="1"/>
      <protection locked="0"/>
    </xf>
    <xf numFmtId="0" fontId="30" fillId="0" borderId="51" xfId="0" applyFont="1" applyBorder="1" applyAlignment="1">
      <alignment horizontal="justify" vertical="center" wrapText="1"/>
    </xf>
    <xf numFmtId="0" fontId="31" fillId="0" borderId="52" xfId="0" applyFont="1" applyBorder="1" applyAlignment="1" applyProtection="1">
      <alignment horizontal="center" vertical="center" wrapText="1"/>
      <protection locked="0"/>
    </xf>
    <xf numFmtId="1" fontId="30" fillId="0" borderId="52" xfId="0" applyNumberFormat="1" applyFont="1" applyBorder="1" applyAlignment="1">
      <alignment horizontal="center" vertical="center"/>
    </xf>
    <xf numFmtId="0" fontId="35" fillId="8" borderId="22" xfId="0" applyFont="1" applyFill="1" applyBorder="1" applyAlignment="1" applyProtection="1">
      <alignment horizontal="center" vertical="center" wrapText="1"/>
      <protection locked="0"/>
    </xf>
    <xf numFmtId="0" fontId="30" fillId="0" borderId="57" xfId="0" applyFont="1" applyBorder="1" applyAlignment="1">
      <alignment horizontal="justify" vertical="center" wrapText="1"/>
    </xf>
    <xf numFmtId="0" fontId="31" fillId="0" borderId="58" xfId="0" applyFont="1" applyBorder="1" applyAlignment="1" applyProtection="1">
      <alignment horizontal="center" vertical="center" wrapText="1"/>
      <protection locked="0"/>
    </xf>
    <xf numFmtId="1" fontId="30" fillId="0" borderId="58" xfId="0" applyNumberFormat="1" applyFont="1" applyBorder="1" applyAlignment="1">
      <alignment horizontal="center" vertical="center"/>
    </xf>
    <xf numFmtId="0" fontId="35" fillId="8" borderId="12" xfId="0" applyFont="1" applyFill="1" applyBorder="1" applyAlignment="1" applyProtection="1">
      <alignment horizontal="center" vertical="center" wrapText="1"/>
      <protection locked="0"/>
    </xf>
    <xf numFmtId="0" fontId="27" fillId="0" borderId="0" xfId="0" applyFont="1" applyAlignment="1" applyProtection="1">
      <alignment horizontal="center" vertical="center"/>
      <protection locked="0"/>
    </xf>
    <xf numFmtId="0" fontId="27" fillId="0" borderId="0" xfId="0" applyFont="1" applyAlignment="1">
      <alignment horizontal="center" vertical="center"/>
    </xf>
    <xf numFmtId="0" fontId="27" fillId="3" borderId="0" xfId="0" applyFont="1" applyFill="1" applyAlignment="1">
      <alignment vertical="center" wrapText="1"/>
    </xf>
    <xf numFmtId="0" fontId="32" fillId="7" borderId="1" xfId="0" applyFont="1" applyFill="1" applyBorder="1" applyAlignment="1">
      <alignment horizontal="center" vertical="center"/>
    </xf>
    <xf numFmtId="0" fontId="32" fillId="7" borderId="18" xfId="0" applyFont="1" applyFill="1" applyBorder="1" applyAlignment="1">
      <alignment horizontal="center" vertical="center"/>
    </xf>
    <xf numFmtId="0" fontId="32" fillId="7" borderId="3" xfId="0" applyFont="1" applyFill="1" applyBorder="1" applyAlignment="1">
      <alignment horizontal="center" vertical="center" wrapText="1"/>
    </xf>
    <xf numFmtId="0" fontId="53" fillId="3" borderId="1" xfId="0" applyFont="1" applyFill="1" applyBorder="1" applyAlignment="1">
      <alignment horizontal="center" vertical="center"/>
    </xf>
    <xf numFmtId="0" fontId="18" fillId="7" borderId="1" xfId="0" applyFont="1" applyFill="1" applyBorder="1" applyAlignment="1">
      <alignment horizontal="center" vertical="center" wrapText="1"/>
    </xf>
    <xf numFmtId="0" fontId="27" fillId="0" borderId="35" xfId="0" applyFont="1" applyBorder="1" applyAlignment="1">
      <alignment horizontal="justify" vertical="center" wrapText="1"/>
    </xf>
    <xf numFmtId="1" fontId="27" fillId="0" borderId="36" xfId="0" applyNumberFormat="1" applyFont="1" applyBorder="1" applyAlignment="1">
      <alignment horizontal="center" vertical="center"/>
    </xf>
    <xf numFmtId="0" fontId="27" fillId="0" borderId="32" xfId="0" applyFont="1" applyBorder="1" applyAlignment="1">
      <alignment horizontal="justify" vertical="center" wrapText="1"/>
    </xf>
    <xf numFmtId="1" fontId="27" fillId="0" borderId="34" xfId="0" applyNumberFormat="1" applyFont="1" applyBorder="1" applyAlignment="1">
      <alignment horizontal="center" vertical="center"/>
    </xf>
    <xf numFmtId="0" fontId="27" fillId="0" borderId="0" xfId="0" applyFont="1" applyAlignment="1">
      <alignment horizontal="justify" vertical="center" wrapText="1"/>
    </xf>
    <xf numFmtId="0" fontId="27" fillId="6" borderId="1" xfId="0" applyFont="1" applyFill="1" applyBorder="1" applyAlignment="1">
      <alignment horizontal="center" vertical="center" wrapText="1"/>
    </xf>
    <xf numFmtId="0" fontId="28" fillId="4" borderId="1" xfId="0" applyFont="1" applyFill="1" applyBorder="1" applyAlignment="1" applyProtection="1">
      <alignment horizontal="justify" vertical="center" wrapText="1"/>
      <protection locked="0"/>
    </xf>
    <xf numFmtId="0" fontId="27" fillId="0" borderId="33" xfId="0" applyFont="1" applyBorder="1" applyAlignment="1">
      <alignment horizontal="justify" vertical="center" wrapText="1"/>
    </xf>
    <xf numFmtId="1" fontId="27" fillId="0" borderId="40" xfId="0" applyNumberFormat="1" applyFont="1" applyBorder="1" applyAlignment="1">
      <alignment horizontal="center" vertical="center"/>
    </xf>
    <xf numFmtId="0" fontId="27" fillId="8" borderId="0" xfId="0" applyFont="1" applyFill="1" applyAlignment="1" applyProtection="1">
      <alignment vertical="center"/>
      <protection locked="0"/>
    </xf>
    <xf numFmtId="0" fontId="27" fillId="8" borderId="0" xfId="0" applyFont="1" applyFill="1" applyAlignment="1">
      <alignment vertical="center"/>
    </xf>
    <xf numFmtId="0" fontId="53" fillId="0" borderId="0" xfId="0" applyFont="1" applyAlignment="1">
      <alignment vertical="center"/>
    </xf>
    <xf numFmtId="0" fontId="18" fillId="0" borderId="1" xfId="0" applyFont="1" applyBorder="1" applyAlignment="1">
      <alignment horizontal="left" vertical="center" wrapText="1"/>
    </xf>
    <xf numFmtId="0" fontId="18" fillId="0" borderId="1" xfId="0" applyFont="1" applyBorder="1" applyAlignment="1">
      <alignment vertical="center" wrapText="1"/>
    </xf>
    <xf numFmtId="0" fontId="18" fillId="0" borderId="9" xfId="0" applyFont="1" applyBorder="1" applyAlignment="1">
      <alignment vertical="center" wrapText="1"/>
    </xf>
    <xf numFmtId="0" fontId="18" fillId="0" borderId="10" xfId="0" applyFont="1" applyBorder="1" applyAlignment="1">
      <alignment horizontal="left" vertical="center" wrapText="1"/>
    </xf>
    <xf numFmtId="0" fontId="53" fillId="8" borderId="0" xfId="0" applyFont="1" applyFill="1" applyAlignment="1" applyProtection="1">
      <alignment vertical="center"/>
      <protection locked="0"/>
    </xf>
    <xf numFmtId="0" fontId="18" fillId="0" borderId="0" xfId="0" applyFont="1" applyAlignment="1">
      <alignment vertical="center" wrapText="1"/>
    </xf>
    <xf numFmtId="0" fontId="27" fillId="0" borderId="0" xfId="0" applyFont="1" applyAlignment="1" applyProtection="1">
      <alignment vertical="center" wrapText="1"/>
      <protection locked="0"/>
    </xf>
    <xf numFmtId="0" fontId="27" fillId="0" borderId="0" xfId="0" applyFont="1" applyAlignment="1">
      <alignment vertical="center" wrapText="1"/>
    </xf>
    <xf numFmtId="0" fontId="32" fillId="7" borderId="1"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32" fillId="7" borderId="18"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53" fillId="3" borderId="1" xfId="0" applyFont="1" applyFill="1" applyBorder="1" applyAlignment="1">
      <alignment horizontal="center" vertical="center" wrapText="1"/>
    </xf>
    <xf numFmtId="0" fontId="28" fillId="0" borderId="0" xfId="0" applyFont="1" applyAlignment="1">
      <alignment vertical="center" wrapText="1"/>
    </xf>
    <xf numFmtId="0" fontId="55" fillId="7" borderId="12" xfId="0" applyFont="1" applyFill="1" applyBorder="1" applyAlignment="1">
      <alignment horizontal="center" vertical="center" wrapText="1"/>
    </xf>
    <xf numFmtId="0" fontId="55" fillId="7" borderId="10" xfId="0" applyFont="1" applyFill="1" applyBorder="1" applyAlignment="1">
      <alignment horizontal="center" vertical="center" wrapText="1"/>
    </xf>
    <xf numFmtId="0" fontId="56" fillId="7" borderId="1" xfId="0" applyFont="1" applyFill="1" applyBorder="1" applyAlignment="1">
      <alignment horizontal="center" vertical="center" wrapText="1"/>
    </xf>
    <xf numFmtId="0" fontId="55" fillId="7" borderId="1" xfId="0" applyFont="1" applyFill="1" applyBorder="1" applyAlignment="1">
      <alignment horizontal="center" vertical="center" wrapText="1"/>
    </xf>
    <xf numFmtId="0" fontId="56" fillId="0" borderId="0" xfId="0" applyFont="1" applyAlignment="1">
      <alignment vertical="center" wrapText="1"/>
    </xf>
    <xf numFmtId="0" fontId="57" fillId="0" borderId="0" xfId="0" applyFont="1" applyAlignment="1">
      <alignment vertical="center" wrapText="1"/>
    </xf>
    <xf numFmtId="1" fontId="30" fillId="0" borderId="36" xfId="0" applyNumberFormat="1" applyFont="1" applyBorder="1" applyAlignment="1">
      <alignment horizontal="center" vertical="center" wrapText="1"/>
    </xf>
    <xf numFmtId="1" fontId="30" fillId="0" borderId="34" xfId="0" applyNumberFormat="1" applyFont="1" applyBorder="1" applyAlignment="1">
      <alignment horizontal="center" vertical="center" wrapText="1"/>
    </xf>
    <xf numFmtId="1" fontId="30" fillId="0" borderId="40" xfId="0" applyNumberFormat="1" applyFont="1" applyBorder="1" applyAlignment="1">
      <alignment horizontal="center" vertical="center" wrapText="1"/>
    </xf>
    <xf numFmtId="0" fontId="53" fillId="0" borderId="0" xfId="0" applyFont="1" applyAlignment="1">
      <alignment vertical="center" wrapText="1"/>
    </xf>
    <xf numFmtId="0" fontId="53" fillId="0" borderId="0" xfId="0" applyFont="1" applyAlignment="1" applyProtection="1">
      <alignment vertical="center" wrapText="1"/>
      <protection locked="0"/>
    </xf>
    <xf numFmtId="0" fontId="28" fillId="3" borderId="1" xfId="0" applyFont="1" applyFill="1" applyBorder="1" applyAlignment="1">
      <alignment horizontal="center" vertical="center"/>
    </xf>
    <xf numFmtId="0" fontId="29" fillId="0" borderId="10" xfId="0" applyFont="1" applyBorder="1" applyAlignment="1">
      <alignment horizontal="left" vertical="center"/>
    </xf>
    <xf numFmtId="0" fontId="29" fillId="0" borderId="1" xfId="0" applyFont="1" applyBorder="1" applyAlignment="1">
      <alignment horizontal="left" vertical="center"/>
    </xf>
    <xf numFmtId="0" fontId="18" fillId="3" borderId="1" xfId="0" applyFont="1" applyFill="1" applyBorder="1" applyAlignment="1">
      <alignment horizontal="left" vertical="center"/>
    </xf>
    <xf numFmtId="0" fontId="18" fillId="3" borderId="1" xfId="0" applyFont="1" applyFill="1" applyBorder="1" applyAlignment="1">
      <alignment vertical="center"/>
    </xf>
    <xf numFmtId="0" fontId="18" fillId="3" borderId="9" xfId="0" applyFont="1" applyFill="1" applyBorder="1" applyAlignment="1">
      <alignment vertical="center"/>
    </xf>
    <xf numFmtId="0" fontId="18" fillId="3" borderId="10" xfId="0" applyFont="1" applyFill="1" applyBorder="1" applyAlignment="1">
      <alignment horizontal="left" vertical="center"/>
    </xf>
    <xf numFmtId="0" fontId="18" fillId="3" borderId="0" xfId="0" applyFont="1" applyFill="1" applyAlignment="1">
      <alignment vertical="center"/>
    </xf>
    <xf numFmtId="0" fontId="27" fillId="9" borderId="1" xfId="0" applyFont="1" applyFill="1" applyBorder="1" applyAlignment="1">
      <alignment horizontal="center" vertical="center"/>
    </xf>
    <xf numFmtId="0" fontId="18" fillId="7" borderId="12" xfId="0" applyFont="1" applyFill="1" applyBorder="1" applyAlignment="1">
      <alignment horizontal="center" vertical="center" wrapText="1"/>
    </xf>
    <xf numFmtId="0" fontId="29" fillId="8" borderId="13" xfId="0" applyFont="1" applyFill="1" applyBorder="1" applyAlignment="1" applyProtection="1">
      <alignment horizontal="center" vertical="center" wrapText="1"/>
      <protection locked="0"/>
    </xf>
    <xf numFmtId="0" fontId="53" fillId="0" borderId="35" xfId="0" applyFont="1" applyBorder="1" applyAlignment="1">
      <alignment horizontal="justify" vertical="center" wrapText="1"/>
    </xf>
    <xf numFmtId="0" fontId="32" fillId="0" borderId="36" xfId="0" applyFont="1" applyBorder="1" applyAlignment="1" applyProtection="1">
      <alignment horizontal="center" vertical="center" wrapText="1"/>
      <protection locked="0"/>
    </xf>
    <xf numFmtId="0" fontId="53" fillId="0" borderId="32" xfId="0" applyFont="1" applyBorder="1" applyAlignment="1">
      <alignment horizontal="justify" vertical="center" wrapText="1"/>
    </xf>
    <xf numFmtId="0" fontId="32" fillId="0" borderId="34" xfId="0" applyFont="1" applyBorder="1" applyAlignment="1" applyProtection="1">
      <alignment horizontal="center" vertical="center" wrapText="1"/>
      <protection locked="0"/>
    </xf>
    <xf numFmtId="0" fontId="53" fillId="0" borderId="0" xfId="0" applyFont="1" applyAlignment="1">
      <alignment horizontal="justify" vertical="center" wrapText="1"/>
    </xf>
    <xf numFmtId="0" fontId="32" fillId="4" borderId="1" xfId="0" applyFont="1" applyFill="1" applyBorder="1" applyAlignment="1" applyProtection="1">
      <alignment horizontal="justify" vertical="center" wrapText="1"/>
      <protection locked="0"/>
    </xf>
    <xf numFmtId="0" fontId="53" fillId="0" borderId="33" xfId="0" applyFont="1" applyBorder="1" applyAlignment="1">
      <alignment horizontal="justify" vertical="center" wrapText="1"/>
    </xf>
    <xf numFmtId="0" fontId="32" fillId="0" borderId="40" xfId="0" applyFont="1" applyBorder="1" applyAlignment="1" applyProtection="1">
      <alignment horizontal="center" vertical="center" wrapText="1"/>
      <protection locked="0"/>
    </xf>
    <xf numFmtId="0" fontId="29" fillId="0" borderId="1" xfId="0" applyFont="1" applyBorder="1" applyAlignment="1">
      <alignment horizontal="left" vertical="center" wrapText="1"/>
    </xf>
    <xf numFmtId="0" fontId="29" fillId="0" borderId="1" xfId="0" applyFont="1" applyBorder="1" applyAlignment="1">
      <alignment vertical="center" wrapText="1"/>
    </xf>
    <xf numFmtId="0" fontId="29" fillId="0" borderId="9" xfId="0" applyFont="1" applyBorder="1" applyAlignment="1">
      <alignment vertical="center" wrapText="1"/>
    </xf>
    <xf numFmtId="0" fontId="29" fillId="0" borderId="10" xfId="0" applyFont="1" applyBorder="1" applyAlignment="1">
      <alignment horizontal="left" vertical="center" wrapText="1"/>
    </xf>
    <xf numFmtId="0" fontId="1" fillId="2" borderId="2" xfId="0" applyFont="1" applyFill="1" applyBorder="1" applyAlignment="1" applyProtection="1">
      <alignment horizontal="center" vertical="center"/>
    </xf>
    <xf numFmtId="0" fontId="1" fillId="2" borderId="0" xfId="0" applyFont="1" applyFill="1" applyBorder="1" applyAlignment="1" applyProtection="1">
      <alignment horizontal="center" vertical="center"/>
    </xf>
    <xf numFmtId="0" fontId="0" fillId="0" borderId="1"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0" xfId="0" applyAlignment="1" applyProtection="1">
      <alignment horizontal="center" vertical="center"/>
    </xf>
    <xf numFmtId="0" fontId="23" fillId="0" borderId="1" xfId="0" applyFont="1" applyFill="1" applyBorder="1" applyAlignment="1" applyProtection="1">
      <alignment horizontal="center" vertical="center"/>
    </xf>
    <xf numFmtId="0" fontId="23" fillId="0" borderId="13" xfId="0" applyFont="1" applyFill="1" applyBorder="1" applyAlignment="1" applyProtection="1">
      <alignment horizontal="center" vertical="center"/>
    </xf>
    <xf numFmtId="0" fontId="24" fillId="0" borderId="1" xfId="0" applyFont="1" applyFill="1" applyBorder="1" applyAlignment="1" applyProtection="1">
      <alignment horizontal="center" vertical="center"/>
    </xf>
    <xf numFmtId="0" fontId="0" fillId="0" borderId="9" xfId="0" applyBorder="1" applyAlignment="1" applyProtection="1">
      <alignment horizontal="center" vertical="center" wrapText="1"/>
    </xf>
    <xf numFmtId="0" fontId="0" fillId="0" borderId="0" xfId="0" applyBorder="1" applyAlignment="1" applyProtection="1">
      <alignment horizontal="center" vertical="center" wrapText="1"/>
    </xf>
    <xf numFmtId="0" fontId="15" fillId="0" borderId="13" xfId="0" applyFont="1" applyBorder="1" applyAlignment="1" applyProtection="1">
      <alignment horizontal="center" vertical="center" textRotation="90" wrapText="1"/>
      <protection locked="0"/>
    </xf>
    <xf numFmtId="0" fontId="15" fillId="0" borderId="12" xfId="0" applyFont="1" applyBorder="1" applyAlignment="1" applyProtection="1">
      <alignment horizontal="center" vertical="center" textRotation="90" wrapText="1"/>
      <protection locked="0"/>
    </xf>
    <xf numFmtId="0" fontId="1" fillId="2" borderId="9"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22" fillId="0" borderId="10" xfId="0" applyFont="1" applyBorder="1" applyAlignment="1" applyProtection="1">
      <alignment horizontal="center" vertical="center"/>
    </xf>
    <xf numFmtId="0" fontId="22" fillId="0" borderId="1" xfId="0" applyFont="1" applyBorder="1" applyAlignment="1" applyProtection="1">
      <alignment horizontal="center" vertical="center"/>
    </xf>
    <xf numFmtId="1" fontId="0" fillId="0" borderId="5" xfId="0" applyNumberFormat="1" applyBorder="1" applyAlignment="1" applyProtection="1">
      <alignment horizontal="center" vertical="center"/>
    </xf>
    <xf numFmtId="1" fontId="0" fillId="0" borderId="6" xfId="0" applyNumberFormat="1" applyBorder="1" applyAlignment="1" applyProtection="1">
      <alignment horizontal="center" vertical="center"/>
    </xf>
    <xf numFmtId="1" fontId="0" fillId="0" borderId="8" xfId="0" applyNumberFormat="1" applyBorder="1" applyAlignment="1" applyProtection="1">
      <alignment horizontal="center" vertical="center"/>
    </xf>
    <xf numFmtId="0" fontId="0" fillId="0" borderId="6" xfId="0" applyBorder="1" applyAlignment="1" applyProtection="1">
      <alignment horizontal="center" vertical="center"/>
    </xf>
    <xf numFmtId="0" fontId="3" fillId="0" borderId="1" xfId="0" applyFont="1" applyBorder="1" applyAlignment="1" applyProtection="1">
      <alignment horizontal="center" wrapText="1"/>
    </xf>
    <xf numFmtId="0" fontId="13" fillId="0" borderId="10" xfId="0" applyFont="1" applyBorder="1" applyAlignment="1" applyProtection="1">
      <alignment horizontal="center" vertical="center"/>
    </xf>
    <xf numFmtId="0" fontId="13" fillId="0" borderId="1" xfId="0" applyFont="1" applyBorder="1" applyAlignment="1" applyProtection="1">
      <alignment horizontal="center" vertical="center"/>
    </xf>
    <xf numFmtId="0" fontId="15" fillId="0" borderId="4" xfId="0" applyFont="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3" fillId="0" borderId="10" xfId="0" applyFont="1" applyBorder="1" applyAlignment="1" applyProtection="1">
      <alignment horizontal="center" vertical="center"/>
    </xf>
    <xf numFmtId="0" fontId="3" fillId="0" borderId="1" xfId="0" applyFont="1" applyBorder="1" applyAlignment="1" applyProtection="1">
      <alignment horizontal="center" vertical="center"/>
    </xf>
    <xf numFmtId="0" fontId="15" fillId="0" borderId="1" xfId="0" applyFont="1" applyBorder="1" applyAlignment="1" applyProtection="1">
      <alignment horizontal="center" vertical="center" wrapText="1"/>
      <protection locked="0"/>
    </xf>
    <xf numFmtId="0" fontId="15" fillId="0" borderId="13" xfId="0" applyFont="1" applyBorder="1" applyAlignment="1" applyProtection="1">
      <alignment horizontal="center" vertical="center" wrapText="1"/>
      <protection locked="0"/>
    </xf>
    <xf numFmtId="1" fontId="15" fillId="0" borderId="4" xfId="0" applyNumberFormat="1" applyFont="1" applyBorder="1" applyAlignment="1" applyProtection="1">
      <alignment horizontal="center" vertical="center" wrapText="1"/>
    </xf>
    <xf numFmtId="1" fontId="15" fillId="0" borderId="2" xfId="0" applyNumberFormat="1" applyFont="1" applyBorder="1" applyAlignment="1" applyProtection="1">
      <alignment horizontal="center" vertical="center" wrapText="1"/>
    </xf>
    <xf numFmtId="1" fontId="15" fillId="0" borderId="7" xfId="0" applyNumberFormat="1" applyFont="1" applyBorder="1" applyAlignment="1" applyProtection="1">
      <alignment horizontal="center" vertical="center" wrapText="1"/>
    </xf>
    <xf numFmtId="0" fontId="3" fillId="0" borderId="7" xfId="0" applyFont="1" applyBorder="1" applyAlignment="1" applyProtection="1">
      <alignment horizontal="center" vertical="center"/>
    </xf>
    <xf numFmtId="0" fontId="3" fillId="0" borderId="11" xfId="0" applyFont="1" applyBorder="1" applyAlignment="1" applyProtection="1">
      <alignment horizontal="center" vertical="center"/>
    </xf>
    <xf numFmtId="0" fontId="3" fillId="0" borderId="8" xfId="0" applyFont="1" applyBorder="1" applyAlignment="1" applyProtection="1">
      <alignment horizontal="center" vertical="center"/>
    </xf>
    <xf numFmtId="1" fontId="0" fillId="0" borderId="9" xfId="0" applyNumberFormat="1" applyBorder="1" applyAlignment="1" applyProtection="1">
      <alignment horizontal="center" vertical="center"/>
    </xf>
    <xf numFmtId="0" fontId="0" fillId="0" borderId="0" xfId="0" applyBorder="1" applyAlignment="1" applyProtection="1">
      <alignment horizontal="center" vertical="center"/>
    </xf>
    <xf numFmtId="0" fontId="3" fillId="0" borderId="1" xfId="0" applyFont="1" applyBorder="1" applyAlignment="1" applyProtection="1">
      <alignment horizontal="center"/>
    </xf>
    <xf numFmtId="0" fontId="8" fillId="0" borderId="1" xfId="0" applyFont="1" applyBorder="1" applyAlignment="1" applyProtection="1">
      <alignment horizontal="center" vertical="top" wrapText="1"/>
      <protection locked="0"/>
    </xf>
    <xf numFmtId="0" fontId="0" fillId="0" borderId="1" xfId="0" applyBorder="1" applyAlignment="1" applyProtection="1">
      <alignment vertical="top"/>
      <protection locked="0"/>
    </xf>
    <xf numFmtId="0" fontId="8" fillId="0" borderId="1" xfId="0" applyFont="1" applyBorder="1" applyAlignment="1" applyProtection="1">
      <alignment horizontal="center" vertical="center" wrapText="1"/>
    </xf>
    <xf numFmtId="0" fontId="8" fillId="0" borderId="13"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13" xfId="0" applyFont="1" applyBorder="1" applyAlignment="1" applyProtection="1">
      <alignment horizontal="center" vertical="center" wrapText="1"/>
    </xf>
    <xf numFmtId="0" fontId="12" fillId="0" borderId="1" xfId="0" applyFont="1" applyBorder="1" applyAlignment="1" applyProtection="1">
      <alignment horizontal="center" vertical="center"/>
    </xf>
    <xf numFmtId="0" fontId="12" fillId="0" borderId="13" xfId="0" applyFont="1" applyBorder="1" applyAlignment="1" applyProtection="1">
      <alignment horizontal="center" vertical="center"/>
    </xf>
    <xf numFmtId="0" fontId="14" fillId="2" borderId="1" xfId="0" applyFont="1" applyFill="1" applyBorder="1" applyAlignment="1" applyProtection="1">
      <alignment horizontal="center" vertical="center" wrapText="1"/>
    </xf>
    <xf numFmtId="0" fontId="4" fillId="2" borderId="1" xfId="0" applyFont="1" applyFill="1" applyBorder="1" applyAlignment="1" applyProtection="1">
      <alignment vertical="center"/>
    </xf>
    <xf numFmtId="0" fontId="15" fillId="0" borderId="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25" fillId="0" borderId="1" xfId="0" applyFont="1" applyBorder="1" applyAlignment="1" applyProtection="1">
      <alignment horizontal="center" vertical="center"/>
    </xf>
    <xf numFmtId="0" fontId="3" fillId="0" borderId="10" xfId="0" applyFont="1" applyBorder="1" applyAlignment="1" applyProtection="1">
      <alignment horizontal="center"/>
    </xf>
    <xf numFmtId="0" fontId="8" fillId="0" borderId="13" xfId="0" applyFont="1" applyBorder="1" applyAlignment="1" applyProtection="1">
      <alignment horizontal="center" vertical="top" wrapText="1"/>
      <protection locked="0"/>
    </xf>
    <xf numFmtId="0" fontId="0" fillId="0" borderId="1" xfId="0" applyBorder="1" applyAlignment="1" applyProtection="1">
      <alignment horizontal="left" vertical="top" wrapText="1"/>
      <protection locked="0"/>
    </xf>
    <xf numFmtId="0" fontId="0" fillId="0" borderId="1" xfId="0" applyBorder="1" applyAlignment="1" applyProtection="1">
      <alignment horizontal="left" vertical="top"/>
      <protection locked="0"/>
    </xf>
    <xf numFmtId="0" fontId="0" fillId="0" borderId="13" xfId="0" applyBorder="1" applyAlignment="1" applyProtection="1">
      <alignment horizontal="left" vertical="top"/>
      <protection locked="0"/>
    </xf>
    <xf numFmtId="0" fontId="0" fillId="0" borderId="4" xfId="0" applyBorder="1" applyAlignment="1" applyProtection="1">
      <alignment horizontal="center"/>
      <protection locked="0"/>
    </xf>
    <xf numFmtId="0" fontId="0" fillId="0" borderId="2" xfId="0" applyBorder="1" applyAlignment="1" applyProtection="1">
      <alignment horizontal="center"/>
      <protection locked="0"/>
    </xf>
    <xf numFmtId="0" fontId="13" fillId="3" borderId="1" xfId="0" applyFont="1" applyFill="1" applyBorder="1" applyAlignment="1" applyProtection="1">
      <alignment horizontal="center" vertical="top" wrapText="1"/>
    </xf>
    <xf numFmtId="0" fontId="13" fillId="3" borderId="1" xfId="0" applyFont="1" applyFill="1" applyBorder="1" applyAlignment="1" applyProtection="1">
      <alignment vertical="top"/>
    </xf>
    <xf numFmtId="0" fontId="13" fillId="3" borderId="1" xfId="0" applyFont="1" applyFill="1" applyBorder="1" applyAlignment="1" applyProtection="1">
      <alignment horizontal="center" vertical="center" wrapText="1"/>
    </xf>
    <xf numFmtId="0" fontId="13" fillId="3" borderId="1" xfId="0" applyFont="1" applyFill="1" applyBorder="1" applyAlignment="1" applyProtection="1"/>
    <xf numFmtId="0" fontId="13" fillId="3" borderId="1" xfId="0" applyFont="1" applyFill="1" applyBorder="1" applyAlignment="1" applyProtection="1">
      <alignment horizontal="center" vertical="center"/>
    </xf>
    <xf numFmtId="0" fontId="17" fillId="0" borderId="17" xfId="0" applyFont="1" applyBorder="1" applyAlignment="1" applyProtection="1">
      <alignment horizontal="center"/>
      <protection locked="0"/>
    </xf>
    <xf numFmtId="0" fontId="0" fillId="0" borderId="17" xfId="0" applyBorder="1" applyAlignment="1" applyProtection="1">
      <protection locked="0"/>
    </xf>
    <xf numFmtId="0" fontId="0" fillId="0" borderId="18" xfId="0" applyBorder="1" applyAlignment="1" applyProtection="1">
      <protection locked="0"/>
    </xf>
    <xf numFmtId="0" fontId="17" fillId="0" borderId="11" xfId="0" applyFont="1" applyBorder="1" applyAlignment="1" applyProtection="1">
      <alignment horizontal="center"/>
      <protection locked="0"/>
    </xf>
    <xf numFmtId="0" fontId="17" fillId="0" borderId="8" xfId="0" applyFont="1" applyBorder="1" applyAlignment="1" applyProtection="1">
      <alignment horizontal="center"/>
      <protection locked="0"/>
    </xf>
    <xf numFmtId="0" fontId="18" fillId="0" borderId="7" xfId="0" applyFont="1" applyBorder="1" applyAlignment="1" applyProtection="1">
      <alignment horizontal="center" vertical="center"/>
    </xf>
    <xf numFmtId="0" fontId="18" fillId="0" borderId="11" xfId="0" applyFont="1" applyBorder="1" applyAlignment="1" applyProtection="1">
      <alignment horizontal="center" vertical="center"/>
    </xf>
    <xf numFmtId="0" fontId="18" fillId="0" borderId="8" xfId="0" applyFont="1" applyBorder="1" applyAlignment="1" applyProtection="1">
      <alignment horizontal="center" vertical="center"/>
    </xf>
    <xf numFmtId="0" fontId="0" fillId="0" borderId="17" xfId="0" applyBorder="1" applyAlignment="1" applyProtection="1"/>
    <xf numFmtId="0" fontId="0" fillId="0" borderId="18" xfId="0" applyBorder="1" applyAlignment="1" applyProtection="1"/>
    <xf numFmtId="0" fontId="17" fillId="0" borderId="18" xfId="0" applyFont="1" applyBorder="1" applyAlignment="1" applyProtection="1">
      <alignment horizontal="center"/>
      <protection locked="0"/>
    </xf>
    <xf numFmtId="0" fontId="0" fillId="0" borderId="1" xfId="0" applyBorder="1" applyAlignment="1" applyProtection="1">
      <alignment horizontal="center" vertical="center" wrapText="1"/>
      <protection locked="0"/>
    </xf>
    <xf numFmtId="0" fontId="0" fillId="0" borderId="1" xfId="0" applyBorder="1" applyAlignment="1" applyProtection="1">
      <protection locked="0"/>
    </xf>
    <xf numFmtId="0" fontId="0" fillId="0" borderId="1" xfId="0" applyBorder="1" applyAlignment="1" applyProtection="1">
      <alignment horizontal="center"/>
      <protection locked="0"/>
    </xf>
    <xf numFmtId="0" fontId="0" fillId="0" borderId="11" xfId="0" applyBorder="1" applyAlignment="1" applyProtection="1">
      <protection locked="0"/>
    </xf>
    <xf numFmtId="0" fontId="0" fillId="0" borderId="8" xfId="0" applyBorder="1" applyAlignment="1" applyProtection="1">
      <protection locked="0"/>
    </xf>
    <xf numFmtId="0" fontId="13" fillId="3" borderId="7" xfId="0" applyFont="1" applyFill="1" applyBorder="1" applyAlignment="1" applyProtection="1">
      <protection locked="0"/>
    </xf>
    <xf numFmtId="0" fontId="11" fillId="0" borderId="11" xfId="0" applyFont="1" applyBorder="1" applyAlignment="1" applyProtection="1">
      <protection locked="0"/>
    </xf>
    <xf numFmtId="0" fontId="11" fillId="0" borderId="8" xfId="0" applyFont="1" applyBorder="1" applyAlignment="1" applyProtection="1">
      <protection locked="0"/>
    </xf>
    <xf numFmtId="0" fontId="3" fillId="2" borderId="7" xfId="0" applyFont="1" applyFill="1" applyBorder="1" applyAlignment="1" applyProtection="1">
      <alignment horizontal="center" wrapText="1"/>
    </xf>
    <xf numFmtId="0" fontId="3" fillId="2" borderId="11" xfId="0" applyFont="1" applyFill="1" applyBorder="1" applyAlignment="1" applyProtection="1">
      <alignment horizontal="center" wrapText="1"/>
    </xf>
    <xf numFmtId="0" fontId="3" fillId="2" borderId="8" xfId="0" applyFont="1" applyFill="1" applyBorder="1" applyAlignment="1" applyProtection="1">
      <alignment horizontal="center" wrapText="1"/>
    </xf>
    <xf numFmtId="0" fontId="18" fillId="0" borderId="3" xfId="0" applyFont="1" applyBorder="1" applyAlignment="1" applyProtection="1">
      <alignment horizontal="center" vertical="center"/>
    </xf>
    <xf numFmtId="0" fontId="2" fillId="0" borderId="17" xfId="0" applyFont="1" applyBorder="1" applyAlignment="1" applyProtection="1"/>
    <xf numFmtId="0" fontId="2" fillId="0" borderId="18" xfId="0" applyFont="1" applyBorder="1" applyAlignment="1" applyProtection="1"/>
    <xf numFmtId="0" fontId="18" fillId="0" borderId="4" xfId="0" applyFont="1" applyBorder="1" applyAlignment="1" applyProtection="1">
      <alignment horizontal="center" vertical="center"/>
    </xf>
    <xf numFmtId="0" fontId="18" fillId="0" borderId="9" xfId="0" applyFont="1" applyBorder="1" applyAlignment="1" applyProtection="1">
      <alignment horizontal="center" vertical="center"/>
    </xf>
    <xf numFmtId="0" fontId="2" fillId="0" borderId="9" xfId="0" applyFont="1" applyBorder="1" applyAlignment="1" applyProtection="1"/>
    <xf numFmtId="0" fontId="2" fillId="0" borderId="5" xfId="0" applyFont="1" applyBorder="1" applyAlignment="1" applyProtection="1"/>
    <xf numFmtId="0" fontId="13" fillId="0" borderId="13" xfId="0" applyFont="1" applyBorder="1" applyAlignment="1" applyProtection="1">
      <alignment horizontal="center" vertical="center"/>
    </xf>
    <xf numFmtId="0" fontId="13" fillId="0" borderId="12" xfId="0" applyFont="1" applyBorder="1" applyAlignment="1" applyProtection="1">
      <alignment horizontal="center" vertical="center"/>
    </xf>
    <xf numFmtId="0" fontId="13" fillId="0" borderId="4" xfId="0" applyFont="1" applyBorder="1" applyAlignment="1" applyProtection="1">
      <alignment horizontal="center" vertical="center"/>
    </xf>
    <xf numFmtId="0" fontId="13" fillId="0" borderId="9" xfId="0" applyFont="1" applyBorder="1" applyAlignment="1" applyProtection="1">
      <alignment horizontal="center" vertical="center"/>
    </xf>
    <xf numFmtId="0" fontId="13" fillId="0" borderId="5" xfId="0" applyFont="1" applyBorder="1" applyAlignment="1" applyProtection="1">
      <alignment horizontal="center" vertical="center"/>
    </xf>
    <xf numFmtId="0" fontId="13" fillId="0" borderId="2"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6" xfId="0" applyFont="1" applyBorder="1" applyAlignment="1" applyProtection="1">
      <alignment horizontal="center" vertical="center"/>
    </xf>
    <xf numFmtId="0" fontId="13" fillId="0" borderId="7" xfId="0" applyFont="1" applyBorder="1" applyAlignment="1" applyProtection="1">
      <alignment horizontal="center" vertical="center"/>
    </xf>
    <xf numFmtId="0" fontId="13" fillId="0" borderId="11" xfId="0" applyFont="1" applyBorder="1" applyAlignment="1" applyProtection="1">
      <alignment horizontal="center" vertical="center"/>
    </xf>
    <xf numFmtId="0" fontId="13" fillId="0" borderId="8" xfId="0" applyFont="1" applyBorder="1" applyAlignment="1" applyProtection="1">
      <alignment horizontal="center" vertical="center"/>
    </xf>
    <xf numFmtId="0" fontId="0" fillId="0" borderId="13" xfId="0" applyBorder="1" applyAlignment="1" applyProtection="1">
      <alignment horizontal="center"/>
      <protection locked="0"/>
    </xf>
    <xf numFmtId="0" fontId="0" fillId="0" borderId="12" xfId="0" applyBorder="1" applyAlignment="1" applyProtection="1">
      <alignment horizontal="center"/>
      <protection locked="0"/>
    </xf>
    <xf numFmtId="0" fontId="6" fillId="2" borderId="10" xfId="0" applyFont="1" applyFill="1" applyBorder="1" applyAlignment="1" applyProtection="1">
      <alignment horizontal="center" vertical="center"/>
    </xf>
    <xf numFmtId="0" fontId="6" fillId="2" borderId="1" xfId="0" applyFont="1" applyFill="1" applyBorder="1" applyAlignment="1" applyProtection="1">
      <alignment horizontal="center" vertical="center"/>
    </xf>
    <xf numFmtId="0" fontId="0" fillId="0" borderId="13" xfId="0"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xf numFmtId="1" fontId="26" fillId="0" borderId="5" xfId="0" applyNumberFormat="1" applyFont="1" applyBorder="1" applyAlignment="1" applyProtection="1">
      <alignment horizontal="center" vertical="center"/>
    </xf>
    <xf numFmtId="1" fontId="26" fillId="0" borderId="6" xfId="0" applyNumberFormat="1" applyFont="1" applyBorder="1" applyAlignment="1" applyProtection="1">
      <alignment horizontal="center" vertical="center"/>
    </xf>
    <xf numFmtId="1" fontId="26" fillId="0" borderId="8" xfId="0" applyNumberFormat="1" applyFont="1" applyBorder="1" applyAlignment="1" applyProtection="1">
      <alignment horizontal="center" vertical="center"/>
    </xf>
    <xf numFmtId="0" fontId="1" fillId="2" borderId="13" xfId="0" applyFont="1" applyFill="1" applyBorder="1" applyAlignment="1" applyProtection="1">
      <alignment horizontal="center" vertical="center" wrapText="1"/>
    </xf>
    <xf numFmtId="0" fontId="1" fillId="2" borderId="12" xfId="0" applyFont="1" applyFill="1" applyBorder="1" applyAlignment="1" applyProtection="1">
      <alignment horizontal="center" vertical="center" wrapText="1"/>
    </xf>
    <xf numFmtId="0" fontId="1" fillId="2" borderId="10" xfId="0" applyFont="1" applyFill="1" applyBorder="1" applyAlignment="1" applyProtection="1">
      <alignment horizontal="center" vertical="center" wrapText="1"/>
    </xf>
    <xf numFmtId="0" fontId="24" fillId="0" borderId="13" xfId="0" applyFont="1" applyFill="1" applyBorder="1" applyAlignment="1" applyProtection="1">
      <alignment horizontal="center" vertical="center"/>
    </xf>
    <xf numFmtId="0" fontId="28" fillId="3" borderId="1" xfId="0" applyFont="1" applyFill="1" applyBorder="1" applyAlignment="1">
      <alignment horizontal="center" vertical="center" wrapText="1"/>
    </xf>
    <xf numFmtId="0" fontId="28" fillId="3" borderId="1" xfId="0" applyFont="1" applyFill="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14" fontId="27" fillId="3" borderId="1" xfId="0" applyNumberFormat="1" applyFont="1" applyFill="1" applyBorder="1" applyAlignment="1" applyProtection="1">
      <alignment horizontal="left" vertical="center" wrapText="1"/>
      <protection locked="0"/>
    </xf>
    <xf numFmtId="0" fontId="27" fillId="3" borderId="1" xfId="0" applyFont="1" applyFill="1" applyBorder="1" applyAlignment="1" applyProtection="1">
      <alignment horizontal="left" vertical="center" wrapText="1"/>
      <protection locked="0"/>
    </xf>
    <xf numFmtId="14" fontId="27" fillId="3" borderId="1" xfId="0" applyNumberFormat="1" applyFont="1" applyFill="1" applyBorder="1" applyAlignment="1" applyProtection="1">
      <alignment horizontal="center" vertical="center" wrapText="1"/>
      <protection locked="0"/>
    </xf>
    <xf numFmtId="0" fontId="27" fillId="3" borderId="1" xfId="0" applyFont="1" applyFill="1" applyBorder="1" applyAlignment="1" applyProtection="1">
      <alignment horizontal="center" vertical="center" wrapText="1"/>
      <protection locked="0"/>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30" fillId="0" borderId="12" xfId="0" applyFont="1" applyBorder="1" applyAlignment="1" applyProtection="1">
      <alignment horizontal="justify" vertical="center" wrapText="1"/>
      <protection locked="0"/>
    </xf>
    <xf numFmtId="0" fontId="30" fillId="0" borderId="10" xfId="0" applyFont="1" applyBorder="1" applyAlignment="1" applyProtection="1">
      <alignment horizontal="justify" vertical="center" wrapText="1"/>
      <protection locked="0"/>
    </xf>
    <xf numFmtId="0" fontId="27" fillId="0" borderId="13" xfId="0" applyFont="1" applyBorder="1" applyAlignment="1" applyProtection="1">
      <alignment horizontal="justify" vertical="center"/>
      <protection locked="0"/>
    </xf>
    <xf numFmtId="0" fontId="27" fillId="0" borderId="10" xfId="0" applyFont="1" applyBorder="1" applyAlignment="1" applyProtection="1">
      <alignment horizontal="justify" vertical="center"/>
      <protection locked="0"/>
    </xf>
    <xf numFmtId="0" fontId="27" fillId="0" borderId="1" xfId="0" applyFont="1" applyBorder="1" applyAlignment="1" applyProtection="1">
      <alignment horizontal="left" vertical="center" wrapText="1"/>
      <protection locked="0"/>
    </xf>
    <xf numFmtId="0" fontId="40" fillId="0" borderId="1" xfId="0" applyFont="1" applyBorder="1" applyAlignment="1" applyProtection="1">
      <alignment horizontal="center" vertical="center" wrapText="1"/>
      <protection locked="0"/>
    </xf>
    <xf numFmtId="0" fontId="40" fillId="0" borderId="13" xfId="0" applyFont="1" applyBorder="1" applyAlignment="1" applyProtection="1">
      <alignment horizontal="center" vertical="center" wrapText="1"/>
      <protection locked="0"/>
    </xf>
    <xf numFmtId="0" fontId="30" fillId="0" borderId="1" xfId="0" applyFont="1" applyBorder="1" applyAlignment="1" applyProtection="1">
      <alignment horizontal="justify" vertical="center" wrapText="1"/>
      <protection locked="0"/>
    </xf>
    <xf numFmtId="0" fontId="27" fillId="0" borderId="1" xfId="0" applyFont="1" applyBorder="1" applyAlignment="1" applyProtection="1">
      <alignment horizontal="center" vertical="center" wrapText="1"/>
      <protection locked="0"/>
    </xf>
    <xf numFmtId="0" fontId="27" fillId="0" borderId="13" xfId="0" applyFont="1" applyBorder="1" applyAlignment="1" applyProtection="1">
      <alignment horizontal="center" vertical="center" wrapText="1"/>
      <protection locked="0"/>
    </xf>
    <xf numFmtId="0" fontId="33" fillId="0" borderId="39" xfId="0" applyFont="1" applyBorder="1" applyAlignment="1">
      <alignment horizontal="center" vertical="center" wrapText="1"/>
    </xf>
    <xf numFmtId="0" fontId="33" fillId="0" borderId="38" xfId="0" applyFont="1" applyBorder="1" applyAlignment="1">
      <alignment horizontal="center" vertical="center" wrapText="1"/>
    </xf>
    <xf numFmtId="0" fontId="33" fillId="5" borderId="1"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34" fillId="0" borderId="12" xfId="0" applyFont="1" applyBorder="1" applyAlignment="1">
      <alignment horizontal="center" vertical="center" wrapText="1"/>
    </xf>
    <xf numFmtId="0" fontId="34" fillId="0" borderId="10" xfId="0" applyFont="1" applyBorder="1" applyAlignment="1">
      <alignment horizontal="center" vertical="center" wrapText="1"/>
    </xf>
    <xf numFmtId="0" fontId="34" fillId="6" borderId="1" xfId="0" applyFont="1" applyFill="1" applyBorder="1" applyAlignment="1">
      <alignment horizontal="center" vertical="center" wrapText="1"/>
    </xf>
    <xf numFmtId="0" fontId="34" fillId="6" borderId="13" xfId="0" applyFont="1" applyFill="1" applyBorder="1" applyAlignment="1">
      <alignment horizontal="center" vertical="center" wrapText="1"/>
    </xf>
    <xf numFmtId="0" fontId="34" fillId="6" borderId="12" xfId="0" applyFont="1" applyFill="1" applyBorder="1" applyAlignment="1">
      <alignment horizontal="center" vertical="center" wrapText="1"/>
    </xf>
    <xf numFmtId="0" fontId="30" fillId="0" borderId="13" xfId="0" applyFont="1" applyBorder="1" applyAlignment="1" applyProtection="1">
      <alignment horizontal="justify" vertical="center" wrapText="1"/>
      <protection locked="0"/>
    </xf>
    <xf numFmtId="0" fontId="27" fillId="0" borderId="12" xfId="0" applyFont="1" applyBorder="1" applyAlignment="1" applyProtection="1">
      <alignment horizontal="justify" vertical="center"/>
      <protection locked="0"/>
    </xf>
    <xf numFmtId="0" fontId="34" fillId="0" borderId="13" xfId="0" applyFont="1" applyBorder="1" applyAlignment="1" applyProtection="1">
      <alignment horizontal="center" vertical="center"/>
      <protection locked="0"/>
    </xf>
    <xf numFmtId="0" fontId="34" fillId="0" borderId="12" xfId="0" applyFont="1" applyBorder="1" applyAlignment="1" applyProtection="1">
      <alignment horizontal="center" vertical="center"/>
      <protection locked="0"/>
    </xf>
    <xf numFmtId="0" fontId="34" fillId="0" borderId="10" xfId="0" applyFont="1" applyBorder="1" applyAlignment="1" applyProtection="1">
      <alignment horizontal="center" vertical="center"/>
      <protection locked="0"/>
    </xf>
    <xf numFmtId="0" fontId="30" fillId="0" borderId="1" xfId="0" applyFont="1" applyBorder="1" applyAlignment="1" applyProtection="1">
      <alignment horizontal="justify" vertical="center"/>
      <protection locked="0"/>
    </xf>
    <xf numFmtId="0" fontId="30" fillId="0" borderId="13" xfId="0" applyFont="1" applyBorder="1" applyAlignment="1" applyProtection="1">
      <alignment horizontal="justify" vertical="center"/>
      <protection locked="0"/>
    </xf>
    <xf numFmtId="0" fontId="30" fillId="0" borderId="1" xfId="0" applyFont="1" applyBorder="1" applyAlignment="1" applyProtection="1">
      <alignment horizontal="center" vertical="center"/>
      <protection locked="0"/>
    </xf>
    <xf numFmtId="0" fontId="30" fillId="0" borderId="13" xfId="0" applyFont="1" applyBorder="1" applyAlignment="1" applyProtection="1">
      <alignment horizontal="center" vertical="center"/>
      <protection locked="0"/>
    </xf>
    <xf numFmtId="0" fontId="32" fillId="0" borderId="1" xfId="0" applyFont="1" applyBorder="1" applyAlignment="1">
      <alignment horizontal="center" vertical="center" wrapText="1"/>
    </xf>
    <xf numFmtId="0" fontId="33" fillId="0" borderId="1" xfId="0" applyFont="1" applyBorder="1" applyAlignment="1" applyProtection="1">
      <alignment horizontal="center" vertical="center"/>
      <protection locked="0"/>
    </xf>
    <xf numFmtId="0" fontId="33" fillId="0" borderId="13" xfId="0" applyFont="1" applyBorder="1" applyAlignment="1" applyProtection="1">
      <alignment horizontal="center" vertical="center"/>
      <protection locked="0"/>
    </xf>
    <xf numFmtId="0" fontId="18" fillId="0" borderId="13" xfId="0" applyFont="1" applyBorder="1" applyAlignment="1">
      <alignment horizontal="center" vertical="center" wrapText="1"/>
    </xf>
    <xf numFmtId="0" fontId="18" fillId="0" borderId="12" xfId="0" applyFont="1" applyBorder="1" applyAlignment="1">
      <alignment horizontal="center" vertical="center" wrapText="1"/>
    </xf>
    <xf numFmtId="0" fontId="27" fillId="0" borderId="1" xfId="0" applyFont="1" applyBorder="1" applyAlignment="1" applyProtection="1">
      <alignment horizontal="center" vertical="center"/>
      <protection locked="0"/>
    </xf>
    <xf numFmtId="0" fontId="27" fillId="0" borderId="13" xfId="0" applyFont="1" applyBorder="1" applyAlignment="1" applyProtection="1">
      <alignment horizontal="center" vertical="center"/>
      <protection locked="0"/>
    </xf>
    <xf numFmtId="0" fontId="35" fillId="3" borderId="13" xfId="0" applyFont="1" applyFill="1" applyBorder="1" applyAlignment="1">
      <alignment horizontal="center" vertical="center"/>
    </xf>
    <xf numFmtId="0" fontId="35" fillId="3" borderId="12" xfId="0" applyFont="1" applyFill="1" applyBorder="1" applyAlignment="1">
      <alignment horizontal="center" vertical="center"/>
    </xf>
    <xf numFmtId="0" fontId="19" fillId="0" borderId="1" xfId="0" applyFont="1" applyBorder="1" applyAlignment="1" applyProtection="1">
      <alignment horizontal="justify" vertical="center" wrapText="1"/>
      <protection locked="0"/>
    </xf>
    <xf numFmtId="0" fontId="19" fillId="0" borderId="13" xfId="0" applyFont="1" applyBorder="1" applyAlignment="1" applyProtection="1">
      <alignment horizontal="justify" vertical="center" wrapText="1"/>
      <protection locked="0"/>
    </xf>
    <xf numFmtId="1" fontId="34" fillId="0" borderId="37" xfId="0" applyNumberFormat="1" applyFont="1" applyBorder="1" applyAlignment="1">
      <alignment horizontal="center" vertical="center" wrapText="1"/>
    </xf>
    <xf numFmtId="1" fontId="34" fillId="0" borderId="38" xfId="0" applyNumberFormat="1" applyFont="1" applyBorder="1" applyAlignment="1">
      <alignment horizontal="center" vertical="center" wrapText="1"/>
    </xf>
    <xf numFmtId="0" fontId="31" fillId="0" borderId="13"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34" fillId="5" borderId="1" xfId="0" applyFont="1" applyFill="1" applyBorder="1" applyAlignment="1">
      <alignment horizontal="center" vertical="center"/>
    </xf>
    <xf numFmtId="0" fontId="27" fillId="0" borderId="13" xfId="0" applyFont="1" applyBorder="1" applyAlignment="1">
      <alignment horizontal="center" vertical="center"/>
    </xf>
    <xf numFmtId="0" fontId="27" fillId="0" borderId="12" xfId="0" applyFont="1" applyBorder="1" applyAlignment="1">
      <alignment horizontal="center" vertical="center"/>
    </xf>
    <xf numFmtId="0" fontId="31" fillId="0" borderId="1" xfId="0" applyFont="1" applyBorder="1" applyAlignment="1" applyProtection="1">
      <alignment horizontal="justify" vertical="center" wrapText="1"/>
      <protection locked="0"/>
    </xf>
    <xf numFmtId="0" fontId="31" fillId="0" borderId="13" xfId="0" applyFont="1" applyBorder="1" applyAlignment="1" applyProtection="1">
      <alignment horizontal="justify" vertical="center" wrapText="1"/>
      <protection locked="0"/>
    </xf>
    <xf numFmtId="0" fontId="31" fillId="0" borderId="12" xfId="0" applyFont="1" applyBorder="1" applyAlignment="1" applyProtection="1">
      <alignment horizontal="justify" vertical="center" wrapText="1"/>
      <protection locked="0"/>
    </xf>
    <xf numFmtId="0" fontId="31"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protection locked="0"/>
    </xf>
    <xf numFmtId="0" fontId="31" fillId="0" borderId="13" xfId="0" applyFont="1" applyBorder="1" applyAlignment="1" applyProtection="1">
      <alignment horizontal="center" vertical="center"/>
      <protection locked="0"/>
    </xf>
    <xf numFmtId="0" fontId="18" fillId="0" borderId="1" xfId="0" applyFont="1" applyBorder="1" applyAlignment="1" applyProtection="1">
      <alignment horizontal="center" vertical="center" wrapText="1"/>
      <protection locked="0"/>
    </xf>
    <xf numFmtId="0" fontId="18" fillId="0" borderId="13" xfId="0" applyFont="1" applyBorder="1" applyAlignment="1" applyProtection="1">
      <alignment horizontal="center" vertical="center" wrapText="1"/>
      <protection locked="0"/>
    </xf>
    <xf numFmtId="0" fontId="30" fillId="0" borderId="12" xfId="0" applyFont="1" applyBorder="1" applyAlignment="1" applyProtection="1">
      <alignment horizontal="justify" vertical="center"/>
      <protection locked="0"/>
    </xf>
    <xf numFmtId="0" fontId="30" fillId="0" borderId="10" xfId="0" applyFont="1" applyBorder="1" applyAlignment="1" applyProtection="1">
      <alignment horizontal="justify" vertical="center"/>
      <protection locked="0"/>
    </xf>
    <xf numFmtId="0" fontId="39" fillId="0" borderId="1" xfId="0" applyFont="1" applyBorder="1" applyAlignment="1" applyProtection="1">
      <alignment horizontal="justify" vertical="center" wrapText="1"/>
      <protection locked="0"/>
    </xf>
    <xf numFmtId="0" fontId="39" fillId="0" borderId="13" xfId="0" applyFont="1" applyBorder="1" applyAlignment="1" applyProtection="1">
      <alignment horizontal="justify" vertical="center" wrapText="1"/>
      <protection locked="0"/>
    </xf>
    <xf numFmtId="0" fontId="30" fillId="0" borderId="1" xfId="0" applyFont="1" applyBorder="1" applyAlignment="1" applyProtection="1">
      <alignment horizontal="center" vertical="center" wrapText="1"/>
      <protection locked="0"/>
    </xf>
    <xf numFmtId="0" fontId="30" fillId="0" borderId="13" xfId="0" applyFont="1" applyBorder="1" applyAlignment="1" applyProtection="1">
      <alignment horizontal="center" vertical="center" wrapText="1"/>
      <protection locked="0"/>
    </xf>
    <xf numFmtId="0" fontId="31" fillId="0" borderId="39" xfId="0" applyFont="1" applyBorder="1" applyAlignment="1">
      <alignment horizontal="center" vertical="center" wrapText="1"/>
    </xf>
    <xf numFmtId="0" fontId="31" fillId="0" borderId="38" xfId="0" applyFont="1" applyBorder="1" applyAlignment="1">
      <alignment horizontal="center" vertical="center" wrapText="1"/>
    </xf>
    <xf numFmtId="0" fontId="31" fillId="5" borderId="1" xfId="0" applyFont="1" applyFill="1" applyBorder="1" applyAlignment="1">
      <alignment horizontal="center" vertical="center" wrapText="1"/>
    </xf>
    <xf numFmtId="0" fontId="31" fillId="5" borderId="13" xfId="0" applyFont="1" applyFill="1" applyBorder="1" applyAlignment="1">
      <alignment horizontal="center" vertical="center" wrapText="1"/>
    </xf>
    <xf numFmtId="0" fontId="31" fillId="6" borderId="1"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31" fillId="6" borderId="12" xfId="0" applyFont="1" applyFill="1" applyBorder="1" applyAlignment="1">
      <alignment horizontal="center" vertical="center" wrapText="1"/>
    </xf>
    <xf numFmtId="0" fontId="31" fillId="0" borderId="12" xfId="0" applyFont="1" applyBorder="1" applyAlignment="1" applyProtection="1">
      <alignment horizontal="center" vertical="center"/>
      <protection locked="0"/>
    </xf>
    <xf numFmtId="0" fontId="31" fillId="0" borderId="10" xfId="0" applyFont="1" applyBorder="1" applyAlignment="1" applyProtection="1">
      <alignment horizontal="center" vertical="center"/>
      <protection locked="0"/>
    </xf>
    <xf numFmtId="0" fontId="30" fillId="0" borderId="13" xfId="0" applyFont="1" applyBorder="1" applyAlignment="1">
      <alignment horizontal="center" vertical="center"/>
    </xf>
    <xf numFmtId="0" fontId="30" fillId="0" borderId="12" xfId="0" applyFont="1" applyBorder="1" applyAlignment="1">
      <alignment horizontal="center" vertical="center"/>
    </xf>
    <xf numFmtId="0" fontId="31" fillId="0" borderId="1"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2" xfId="0" applyFont="1" applyBorder="1" applyAlignment="1">
      <alignment horizontal="center" vertical="center" wrapText="1"/>
    </xf>
    <xf numFmtId="0" fontId="35" fillId="0" borderId="1" xfId="0" applyFont="1" applyBorder="1" applyAlignment="1" applyProtection="1">
      <alignment horizontal="center" vertical="center" wrapText="1"/>
      <protection locked="0"/>
    </xf>
    <xf numFmtId="0" fontId="35" fillId="0" borderId="13" xfId="0" applyFont="1" applyBorder="1" applyAlignment="1" applyProtection="1">
      <alignment horizontal="center" vertical="center" wrapText="1"/>
      <protection locked="0"/>
    </xf>
    <xf numFmtId="1" fontId="31" fillId="0" borderId="37" xfId="0" applyNumberFormat="1" applyFont="1" applyBorder="1" applyAlignment="1">
      <alignment horizontal="center" vertical="center" wrapText="1"/>
    </xf>
    <xf numFmtId="1" fontId="31" fillId="0" borderId="38" xfId="0" applyNumberFormat="1" applyFont="1" applyBorder="1" applyAlignment="1">
      <alignment horizontal="center" vertical="center" wrapText="1"/>
    </xf>
    <xf numFmtId="0" fontId="31" fillId="5" borderId="1" xfId="0" applyFont="1" applyFill="1" applyBorder="1" applyAlignment="1">
      <alignment horizontal="center" vertical="center"/>
    </xf>
    <xf numFmtId="0" fontId="18" fillId="7" borderId="13"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28" fillId="7" borderId="13" xfId="0" applyFont="1" applyFill="1" applyBorder="1" applyAlignment="1">
      <alignment horizontal="center" vertical="center" wrapText="1"/>
    </xf>
    <xf numFmtId="0" fontId="28" fillId="7" borderId="10" xfId="0" applyFont="1" applyFill="1" applyBorder="1" applyAlignment="1">
      <alignment horizontal="center" vertical="center" wrapText="1"/>
    </xf>
    <xf numFmtId="0" fontId="28" fillId="7" borderId="1" xfId="0" applyFont="1" applyFill="1" applyBorder="1" applyAlignment="1">
      <alignment horizontal="center" vertical="center" wrapText="1"/>
    </xf>
    <xf numFmtId="0" fontId="18" fillId="7" borderId="1" xfId="0" applyFont="1" applyFill="1" applyBorder="1" applyAlignment="1">
      <alignment horizontal="center" vertical="center" wrapText="1"/>
    </xf>
    <xf numFmtId="0" fontId="28" fillId="7" borderId="1" xfId="0" applyFont="1" applyFill="1" applyBorder="1" applyAlignment="1">
      <alignment horizontal="center" vertical="center"/>
    </xf>
    <xf numFmtId="0" fontId="28" fillId="7" borderId="3" xfId="0" applyFont="1" applyFill="1" applyBorder="1" applyAlignment="1">
      <alignment horizontal="center" vertical="center"/>
    </xf>
    <xf numFmtId="0" fontId="28" fillId="7" borderId="17" xfId="0" applyFont="1" applyFill="1" applyBorder="1" applyAlignment="1">
      <alignment horizontal="center" vertical="center"/>
    </xf>
    <xf numFmtId="0" fontId="28" fillId="7" borderId="18" xfId="0" applyFont="1" applyFill="1" applyBorder="1" applyAlignment="1">
      <alignment horizontal="center" vertical="center"/>
    </xf>
    <xf numFmtId="0" fontId="28" fillId="7" borderId="10" xfId="0" applyFont="1" applyFill="1" applyBorder="1" applyAlignment="1">
      <alignment horizontal="center" vertical="center"/>
    </xf>
    <xf numFmtId="0" fontId="28" fillId="7" borderId="13" xfId="0" applyFont="1" applyFill="1" applyBorder="1" applyAlignment="1">
      <alignment horizontal="center" vertical="center"/>
    </xf>
    <xf numFmtId="0" fontId="28" fillId="7" borderId="12" xfId="0" applyFont="1" applyFill="1" applyBorder="1" applyAlignment="1">
      <alignment horizontal="center" vertical="center" wrapText="1"/>
    </xf>
    <xf numFmtId="0" fontId="28" fillId="7" borderId="11" xfId="0" applyFont="1" applyFill="1" applyBorder="1" applyAlignment="1">
      <alignment horizontal="center" vertical="center"/>
    </xf>
    <xf numFmtId="0" fontId="28" fillId="7" borderId="12" xfId="0" applyFont="1" applyFill="1" applyBorder="1" applyAlignment="1">
      <alignment horizontal="center" vertical="center"/>
    </xf>
    <xf numFmtId="0" fontId="28" fillId="7" borderId="2" xfId="0" applyFont="1" applyFill="1" applyBorder="1" applyAlignment="1">
      <alignment horizontal="center" vertical="center"/>
    </xf>
    <xf numFmtId="0" fontId="28" fillId="7" borderId="0" xfId="0" applyFont="1" applyFill="1" applyAlignment="1">
      <alignment horizontal="center" vertical="center"/>
    </xf>
    <xf numFmtId="0" fontId="28" fillId="7" borderId="7" xfId="0" applyFont="1" applyFill="1" applyBorder="1" applyAlignment="1">
      <alignment horizontal="center" vertical="center"/>
    </xf>
    <xf numFmtId="0" fontId="28" fillId="7" borderId="1" xfId="0" applyFont="1" applyFill="1" applyBorder="1" applyAlignment="1" applyProtection="1">
      <alignment horizontal="left" vertical="center"/>
      <protection locked="0"/>
    </xf>
    <xf numFmtId="14" fontId="18" fillId="0" borderId="1" xfId="0" applyNumberFormat="1" applyFont="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27" fillId="7" borderId="3" xfId="0" applyFont="1" applyFill="1" applyBorder="1" applyAlignment="1">
      <alignment horizontal="center" vertical="center"/>
    </xf>
    <xf numFmtId="0" fontId="27" fillId="7" borderId="17" xfId="0" applyFont="1" applyFill="1" applyBorder="1" applyAlignment="1">
      <alignment horizontal="center" vertical="center"/>
    </xf>
    <xf numFmtId="0" fontId="27" fillId="7" borderId="18" xfId="0" applyFont="1" applyFill="1" applyBorder="1" applyAlignment="1">
      <alignment horizontal="center" vertical="center"/>
    </xf>
    <xf numFmtId="0" fontId="28" fillId="3" borderId="3" xfId="0" applyFont="1" applyFill="1" applyBorder="1" applyAlignment="1">
      <alignment horizontal="right" vertical="center"/>
    </xf>
    <xf numFmtId="0" fontId="28" fillId="3" borderId="17" xfId="0" applyFont="1" applyFill="1" applyBorder="1" applyAlignment="1">
      <alignment horizontal="right" vertical="center"/>
    </xf>
    <xf numFmtId="0" fontId="28" fillId="3" borderId="18" xfId="0" applyFont="1" applyFill="1" applyBorder="1" applyAlignment="1">
      <alignment horizontal="right" vertical="center"/>
    </xf>
    <xf numFmtId="0" fontId="27" fillId="3" borderId="3" xfId="0" applyFont="1" applyFill="1" applyBorder="1" applyAlignment="1">
      <alignment horizontal="center" vertical="center"/>
    </xf>
    <xf numFmtId="0" fontId="27" fillId="3" borderId="18" xfId="0" applyFont="1" applyFill="1" applyBorder="1" applyAlignment="1">
      <alignment horizontal="center" vertical="center"/>
    </xf>
    <xf numFmtId="0" fontId="27" fillId="7" borderId="1"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8" fillId="0" borderId="3" xfId="0" applyFont="1" applyBorder="1" applyAlignment="1">
      <alignment horizontal="center" vertical="center"/>
    </xf>
    <xf numFmtId="0" fontId="18" fillId="0" borderId="17" xfId="0" applyFont="1" applyBorder="1" applyAlignment="1">
      <alignment horizontal="center" vertical="center"/>
    </xf>
    <xf numFmtId="0" fontId="18" fillId="0" borderId="18" xfId="0" applyFont="1" applyBorder="1" applyAlignment="1">
      <alignment horizontal="center" vertical="center"/>
    </xf>
    <xf numFmtId="0" fontId="18" fillId="0" borderId="9" xfId="0" applyFont="1" applyBorder="1" applyAlignment="1">
      <alignment horizontal="center" vertical="center"/>
    </xf>
    <xf numFmtId="0" fontId="18" fillId="0" borderId="5" xfId="0" applyFont="1" applyBorder="1" applyAlignment="1">
      <alignment horizontal="center" vertical="center"/>
    </xf>
    <xf numFmtId="0" fontId="19" fillId="0" borderId="3" xfId="0" applyFont="1" applyBorder="1" applyAlignment="1">
      <alignment horizontal="center" vertical="center"/>
    </xf>
    <xf numFmtId="0" fontId="18" fillId="0" borderId="1" xfId="0" applyFont="1" applyBorder="1" applyAlignment="1">
      <alignment horizontal="center" vertical="center"/>
    </xf>
    <xf numFmtId="0" fontId="28" fillId="0" borderId="3" xfId="0" applyFont="1" applyBorder="1" applyAlignment="1" applyProtection="1">
      <alignment horizontal="center" vertical="top" wrapText="1"/>
      <protection locked="0"/>
    </xf>
    <xf numFmtId="0" fontId="28" fillId="0" borderId="18" xfId="0" applyFont="1" applyBorder="1" applyAlignment="1" applyProtection="1">
      <alignment horizontal="center" vertical="top" wrapText="1"/>
      <protection locked="0"/>
    </xf>
    <xf numFmtId="0" fontId="28" fillId="0" borderId="1" xfId="0" applyFont="1" applyBorder="1" applyAlignment="1" applyProtection="1">
      <alignment horizontal="center" vertical="top" wrapText="1"/>
      <protection locked="0"/>
    </xf>
    <xf numFmtId="0" fontId="27" fillId="0" borderId="3" xfId="0" applyFont="1" applyBorder="1" applyAlignment="1" applyProtection="1">
      <alignment horizontal="center"/>
      <protection locked="0"/>
    </xf>
    <xf numFmtId="0" fontId="27" fillId="0" borderId="17" xfId="0" applyFont="1" applyBorder="1" applyAlignment="1" applyProtection="1">
      <alignment horizontal="center"/>
      <protection locked="0"/>
    </xf>
    <xf numFmtId="0" fontId="27" fillId="0" borderId="18" xfId="0" applyFont="1" applyBorder="1" applyAlignment="1" applyProtection="1">
      <alignment horizontal="center"/>
      <protection locked="0"/>
    </xf>
    <xf numFmtId="0" fontId="27" fillId="0" borderId="1" xfId="0" applyFont="1" applyBorder="1" applyAlignment="1" applyProtection="1">
      <alignment horizontal="center"/>
      <protection locked="0"/>
    </xf>
    <xf numFmtId="0" fontId="28" fillId="2" borderId="1" xfId="0" applyFont="1" applyFill="1" applyBorder="1" applyAlignment="1">
      <alignment horizontal="center" wrapText="1"/>
    </xf>
    <xf numFmtId="0" fontId="29" fillId="0" borderId="10" xfId="0" applyFont="1" applyBorder="1" applyAlignment="1">
      <alignment horizontal="center" vertical="center"/>
    </xf>
    <xf numFmtId="0" fontId="29" fillId="0" borderId="3" xfId="0" applyFont="1" applyBorder="1" applyAlignment="1">
      <alignment horizontal="center" vertical="center"/>
    </xf>
    <xf numFmtId="0" fontId="29" fillId="0" borderId="17" xfId="0" applyFont="1" applyBorder="1" applyAlignment="1">
      <alignment horizontal="center" vertical="center"/>
    </xf>
    <xf numFmtId="0" fontId="29" fillId="0" borderId="18" xfId="0" applyFont="1" applyBorder="1" applyAlignment="1">
      <alignment horizontal="center" vertical="center"/>
    </xf>
    <xf numFmtId="0" fontId="29" fillId="0" borderId="1" xfId="0" applyFont="1" applyBorder="1" applyAlignment="1">
      <alignment horizontal="center" vertical="center" wrapText="1"/>
    </xf>
    <xf numFmtId="0" fontId="27" fillId="0" borderId="3" xfId="0" applyFont="1" applyBorder="1" applyAlignment="1" applyProtection="1">
      <alignment horizontal="justify" vertical="top" wrapText="1"/>
      <protection locked="0"/>
    </xf>
    <xf numFmtId="0" fontId="27" fillId="0" borderId="17" xfId="0" applyFont="1" applyBorder="1" applyAlignment="1" applyProtection="1">
      <alignment horizontal="justify" vertical="top" wrapText="1"/>
      <protection locked="0"/>
    </xf>
    <xf numFmtId="0" fontId="27" fillId="0" borderId="18" xfId="0" applyFont="1" applyBorder="1" applyAlignment="1" applyProtection="1">
      <alignment horizontal="justify" vertical="top" wrapText="1"/>
      <protection locked="0"/>
    </xf>
    <xf numFmtId="14" fontId="27" fillId="0" borderId="3" xfId="0" applyNumberFormat="1" applyFont="1" applyBorder="1" applyAlignment="1" applyProtection="1">
      <alignment horizontal="center"/>
      <protection locked="0"/>
    </xf>
    <xf numFmtId="0" fontId="27" fillId="0" borderId="2" xfId="0" applyFont="1" applyBorder="1" applyAlignment="1" applyProtection="1">
      <alignment horizontal="center" wrapText="1"/>
      <protection locked="0"/>
    </xf>
    <xf numFmtId="0" fontId="27" fillId="0" borderId="0" xfId="0" applyFont="1" applyAlignment="1" applyProtection="1">
      <alignment horizontal="center"/>
      <protection locked="0"/>
    </xf>
    <xf numFmtId="0" fontId="53" fillId="0" borderId="12" xfId="0" applyFont="1" applyBorder="1" applyAlignment="1" applyProtection="1">
      <alignment horizontal="center" vertical="center" wrapText="1"/>
      <protection locked="0"/>
    </xf>
    <xf numFmtId="0" fontId="53" fillId="0" borderId="10" xfId="0" applyFont="1" applyBorder="1" applyAlignment="1" applyProtection="1">
      <alignment horizontal="center" vertical="center" wrapText="1"/>
      <protection locked="0"/>
    </xf>
    <xf numFmtId="0" fontId="48" fillId="0" borderId="13" xfId="0" applyFont="1" applyBorder="1" applyAlignment="1" applyProtection="1">
      <alignment horizontal="center" vertical="center" wrapText="1"/>
      <protection locked="0"/>
    </xf>
    <xf numFmtId="0" fontId="48" fillId="0" borderId="10" xfId="0" applyFont="1" applyBorder="1" applyAlignment="1" applyProtection="1">
      <alignment horizontal="center" vertical="center" wrapText="1"/>
      <protection locked="0"/>
    </xf>
    <xf numFmtId="0" fontId="27" fillId="0" borderId="1" xfId="0" applyFont="1" applyBorder="1" applyAlignment="1" applyProtection="1">
      <alignment horizontal="center" vertical="top" wrapText="1"/>
      <protection locked="0"/>
    </xf>
    <xf numFmtId="0" fontId="28" fillId="3" borderId="10" xfId="0" applyFont="1" applyFill="1" applyBorder="1" applyAlignment="1">
      <alignment horizontal="center" vertical="center" wrapText="1"/>
    </xf>
    <xf numFmtId="0" fontId="28" fillId="3" borderId="10" xfId="0" applyFont="1" applyFill="1" applyBorder="1" applyAlignment="1">
      <alignment horizontal="center" vertical="center"/>
    </xf>
    <xf numFmtId="0" fontId="28" fillId="3" borderId="1" xfId="0" applyFont="1" applyFill="1" applyBorder="1" applyAlignment="1">
      <alignment horizontal="center" vertical="center"/>
    </xf>
    <xf numFmtId="0" fontId="19" fillId="0" borderId="1" xfId="0" applyFont="1" applyBorder="1" applyAlignment="1" applyProtection="1">
      <alignment horizontal="center" vertical="center" wrapText="1"/>
      <protection locked="0"/>
    </xf>
    <xf numFmtId="0" fontId="19" fillId="0" borderId="13"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4" fillId="0" borderId="12" xfId="0" applyFont="1" applyBorder="1" applyAlignment="1">
      <alignment horizontal="center" vertical="top" wrapText="1"/>
    </xf>
    <xf numFmtId="0" fontId="34" fillId="0" borderId="10" xfId="0" applyFont="1" applyBorder="1" applyAlignment="1">
      <alignment horizontal="center" vertical="top" wrapText="1"/>
    </xf>
    <xf numFmtId="14" fontId="45" fillId="0" borderId="12" xfId="0" applyNumberFormat="1" applyFont="1" applyBorder="1" applyAlignment="1" applyProtection="1">
      <alignment horizontal="center" vertical="center"/>
      <protection locked="0"/>
    </xf>
    <xf numFmtId="0" fontId="45" fillId="0" borderId="12" xfId="0" applyFont="1" applyBorder="1" applyAlignment="1" applyProtection="1">
      <alignment horizontal="center" vertical="center"/>
      <protection locked="0"/>
    </xf>
    <xf numFmtId="0" fontId="45" fillId="0" borderId="10" xfId="0" applyFont="1" applyBorder="1" applyAlignment="1" applyProtection="1">
      <alignment horizontal="center" vertical="center"/>
      <protection locked="0"/>
    </xf>
    <xf numFmtId="0" fontId="49" fillId="0" borderId="12" xfId="0" applyFont="1" applyBorder="1" applyAlignment="1" applyProtection="1">
      <alignment horizontal="center" vertical="center" wrapText="1"/>
      <protection locked="0"/>
    </xf>
    <xf numFmtId="0" fontId="49" fillId="0" borderId="12" xfId="0" applyFont="1" applyBorder="1" applyAlignment="1" applyProtection="1">
      <alignment horizontal="center" vertical="center"/>
      <protection locked="0"/>
    </xf>
    <xf numFmtId="0" fontId="49" fillId="0" borderId="10" xfId="0" applyFont="1" applyBorder="1" applyAlignment="1" applyProtection="1">
      <alignment horizontal="center" vertical="center"/>
      <protection locked="0"/>
    </xf>
    <xf numFmtId="0" fontId="27" fillId="0" borderId="10" xfId="0" applyFont="1" applyBorder="1" applyAlignment="1" applyProtection="1">
      <alignment horizontal="center"/>
      <protection locked="0"/>
    </xf>
    <xf numFmtId="0" fontId="27" fillId="0" borderId="13" xfId="0" applyFont="1" applyBorder="1" applyAlignment="1" applyProtection="1">
      <alignment horizontal="center"/>
      <protection locked="0"/>
    </xf>
    <xf numFmtId="0" fontId="32" fillId="0" borderId="10" xfId="0" applyFont="1" applyBorder="1" applyAlignment="1">
      <alignment horizontal="center" vertical="center" wrapText="1"/>
    </xf>
    <xf numFmtId="0" fontId="33" fillId="0" borderId="10" xfId="0" applyFont="1" applyBorder="1" applyAlignment="1" applyProtection="1">
      <alignment horizontal="center" vertical="center"/>
      <protection locked="0"/>
    </xf>
    <xf numFmtId="17" fontId="50" fillId="0" borderId="12" xfId="0" applyNumberFormat="1" applyFont="1" applyBorder="1" applyAlignment="1" applyProtection="1">
      <alignment horizontal="center" vertical="center"/>
      <protection locked="0"/>
    </xf>
    <xf numFmtId="0" fontId="50" fillId="0" borderId="12" xfId="0" applyFont="1" applyBorder="1" applyAlignment="1" applyProtection="1">
      <alignment horizontal="center" vertical="center"/>
      <protection locked="0"/>
    </xf>
    <xf numFmtId="0" fontId="50" fillId="0" borderId="10" xfId="0" applyFont="1" applyBorder="1" applyAlignment="1" applyProtection="1">
      <alignment horizontal="center" vertical="center"/>
      <protection locked="0"/>
    </xf>
    <xf numFmtId="0" fontId="45" fillId="0" borderId="12" xfId="0" applyFont="1" applyBorder="1" applyAlignment="1" applyProtection="1">
      <alignment horizontal="center" vertical="center" wrapText="1"/>
      <protection locked="0"/>
    </xf>
    <xf numFmtId="0" fontId="45" fillId="0" borderId="10" xfId="0" applyFont="1" applyBorder="1" applyAlignment="1" applyProtection="1">
      <alignment horizontal="center" vertical="center" wrapText="1"/>
      <protection locked="0"/>
    </xf>
    <xf numFmtId="0" fontId="46" fillId="0" borderId="12" xfId="0" applyFont="1" applyBorder="1" applyAlignment="1" applyProtection="1">
      <alignment horizontal="center" vertical="center" wrapText="1"/>
      <protection locked="0"/>
    </xf>
    <xf numFmtId="0" fontId="46" fillId="0" borderId="12" xfId="0" applyFont="1" applyBorder="1" applyAlignment="1" applyProtection="1">
      <alignment horizontal="center" vertical="center"/>
      <protection locked="0"/>
    </xf>
    <xf numFmtId="0" fontId="46" fillId="0" borderId="10" xfId="0" applyFont="1" applyBorder="1" applyAlignment="1" applyProtection="1">
      <alignment horizontal="center" vertical="center"/>
      <protection locked="0"/>
    </xf>
    <xf numFmtId="0" fontId="34" fillId="5" borderId="10" xfId="0" applyFont="1" applyFill="1" applyBorder="1" applyAlignment="1">
      <alignment horizontal="center" vertical="center"/>
    </xf>
    <xf numFmtId="0" fontId="27" fillId="0" borderId="12" xfId="0" applyFont="1" applyBorder="1" applyAlignment="1">
      <alignment horizontal="center"/>
    </xf>
    <xf numFmtId="0" fontId="48" fillId="0" borderId="13" xfId="0" applyFont="1" applyBorder="1" applyAlignment="1" applyProtection="1">
      <alignment horizontal="center" vertical="center"/>
      <protection locked="0"/>
    </xf>
    <xf numFmtId="0" fontId="48" fillId="0" borderId="12" xfId="0" applyFont="1" applyBorder="1" applyAlignment="1" applyProtection="1">
      <alignment horizontal="center" vertical="center"/>
      <protection locked="0"/>
    </xf>
    <xf numFmtId="0" fontId="42" fillId="0" borderId="1" xfId="0" applyFont="1" applyBorder="1" applyAlignment="1" applyProtection="1">
      <alignment horizontal="center" vertical="top" wrapText="1"/>
      <protection locked="0"/>
    </xf>
    <xf numFmtId="0" fontId="42" fillId="0" borderId="13" xfId="0" applyFont="1" applyBorder="1" applyAlignment="1" applyProtection="1">
      <alignment horizontal="center" vertical="top" wrapText="1"/>
      <protection locked="0"/>
    </xf>
    <xf numFmtId="0" fontId="33" fillId="0" borderId="12" xfId="0" applyFont="1" applyBorder="1" applyAlignment="1" applyProtection="1">
      <alignment horizontal="center" vertical="center" wrapText="1"/>
      <protection locked="0"/>
    </xf>
    <xf numFmtId="0" fontId="33" fillId="0" borderId="10" xfId="0" applyFont="1" applyBorder="1" applyAlignment="1" applyProtection="1">
      <alignment horizontal="center" vertical="center" wrapText="1"/>
      <protection locked="0"/>
    </xf>
    <xf numFmtId="0" fontId="49" fillId="0" borderId="12" xfId="0" applyFont="1" applyBorder="1" applyAlignment="1" applyProtection="1">
      <alignment horizontal="justify" vertical="center" wrapText="1"/>
      <protection locked="0"/>
    </xf>
    <xf numFmtId="0" fontId="49" fillId="0" borderId="12" xfId="0" applyFont="1" applyBorder="1" applyAlignment="1" applyProtection="1">
      <alignment horizontal="justify" vertical="center"/>
      <protection locked="0"/>
    </xf>
    <xf numFmtId="0" fontId="49" fillId="0" borderId="10" xfId="0" applyFont="1" applyBorder="1" applyAlignment="1" applyProtection="1">
      <alignment horizontal="justify" vertical="center"/>
      <protection locked="0"/>
    </xf>
    <xf numFmtId="0" fontId="45" fillId="0" borderId="1" xfId="0" applyFont="1" applyBorder="1" applyAlignment="1" applyProtection="1">
      <alignment horizontal="justify" vertical="center" wrapText="1"/>
      <protection locked="0"/>
    </xf>
    <xf numFmtId="0" fontId="45" fillId="0" borderId="1" xfId="0" applyFont="1" applyBorder="1" applyAlignment="1" applyProtection="1">
      <alignment horizontal="justify" vertical="center"/>
      <protection locked="0"/>
    </xf>
    <xf numFmtId="0" fontId="18" fillId="0" borderId="10" xfId="0" applyFont="1" applyBorder="1" applyAlignment="1" applyProtection="1">
      <alignment horizontal="center" vertical="center" wrapText="1"/>
      <protection locked="0"/>
    </xf>
    <xf numFmtId="0" fontId="33" fillId="0" borderId="46" xfId="0" applyFont="1" applyBorder="1" applyAlignment="1">
      <alignment horizontal="center" vertical="center" wrapText="1"/>
    </xf>
    <xf numFmtId="14" fontId="48" fillId="0" borderId="13" xfId="0" applyNumberFormat="1" applyFont="1" applyBorder="1" applyAlignment="1" applyProtection="1">
      <alignment horizontal="center" vertical="center"/>
      <protection locked="0"/>
    </xf>
    <xf numFmtId="0" fontId="48" fillId="0" borderId="10" xfId="0" applyFont="1" applyBorder="1" applyAlignment="1" applyProtection="1">
      <alignment horizontal="center" vertical="center"/>
      <protection locked="0"/>
    </xf>
    <xf numFmtId="0" fontId="49" fillId="0" borderId="1" xfId="0" applyFont="1" applyBorder="1" applyAlignment="1" applyProtection="1">
      <alignment horizontal="center" vertical="center" wrapText="1"/>
      <protection locked="0"/>
    </xf>
    <xf numFmtId="0" fontId="49" fillId="0" borderId="1" xfId="0" applyFont="1" applyBorder="1" applyAlignment="1" applyProtection="1">
      <alignment horizontal="center" vertical="center"/>
      <protection locked="0"/>
    </xf>
    <xf numFmtId="0" fontId="49" fillId="0" borderId="13" xfId="0" applyFont="1" applyBorder="1" applyAlignment="1" applyProtection="1">
      <alignment horizontal="center" vertical="center"/>
      <protection locked="0"/>
    </xf>
    <xf numFmtId="0" fontId="18" fillId="0" borderId="10" xfId="0" applyFont="1" applyBorder="1" applyAlignment="1">
      <alignment horizontal="center" vertical="center" wrapText="1"/>
    </xf>
    <xf numFmtId="0" fontId="48" fillId="0" borderId="1" xfId="0" applyFont="1" applyBorder="1" applyAlignment="1" applyProtection="1">
      <alignment horizontal="center" vertical="center" wrapText="1"/>
      <protection locked="0"/>
    </xf>
    <xf numFmtId="0" fontId="45" fillId="0" borderId="13" xfId="0" applyFont="1" applyBorder="1" applyAlignment="1" applyProtection="1">
      <alignment horizontal="center" vertical="center" wrapText="1"/>
      <protection locked="0"/>
    </xf>
    <xf numFmtId="0" fontId="35" fillId="3" borderId="10" xfId="0" applyFont="1" applyFill="1" applyBorder="1" applyAlignment="1">
      <alignment horizontal="center" vertical="center"/>
    </xf>
    <xf numFmtId="0" fontId="46" fillId="0" borderId="1" xfId="0" applyFont="1" applyBorder="1" applyAlignment="1" applyProtection="1">
      <alignment horizontal="center" vertical="center" wrapText="1"/>
      <protection locked="0"/>
    </xf>
    <xf numFmtId="0" fontId="46" fillId="0" borderId="1" xfId="0" applyFont="1" applyBorder="1" applyAlignment="1" applyProtection="1">
      <alignment horizontal="center" vertical="center"/>
      <protection locked="0"/>
    </xf>
    <xf numFmtId="0" fontId="27" fillId="0" borderId="13" xfId="0" applyFont="1" applyBorder="1" applyAlignment="1">
      <alignment horizontal="center"/>
    </xf>
    <xf numFmtId="0" fontId="27" fillId="0" borderId="12"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49" fillId="0" borderId="1" xfId="0" applyFont="1" applyBorder="1" applyAlignment="1" applyProtection="1">
      <alignment horizontal="justify" vertical="center" wrapText="1"/>
      <protection locked="0"/>
    </xf>
    <xf numFmtId="0" fontId="49" fillId="0" borderId="1" xfId="0" applyFont="1" applyBorder="1" applyAlignment="1" applyProtection="1">
      <alignment horizontal="justify" vertical="center"/>
      <protection locked="0"/>
    </xf>
    <xf numFmtId="0" fontId="33" fillId="0" borderId="1" xfId="0" applyFont="1" applyBorder="1" applyAlignment="1" applyProtection="1">
      <alignment horizontal="center" vertical="center" wrapText="1"/>
      <protection locked="0"/>
    </xf>
    <xf numFmtId="0" fontId="53" fillId="0" borderId="13" xfId="0" applyFont="1" applyBorder="1" applyAlignment="1" applyProtection="1">
      <alignment horizontal="center" vertical="center" wrapText="1"/>
      <protection locked="0"/>
    </xf>
    <xf numFmtId="0" fontId="27" fillId="3" borderId="13" xfId="0" applyFont="1" applyFill="1" applyBorder="1" applyAlignment="1" applyProtection="1">
      <alignment horizontal="center" vertical="center" wrapText="1"/>
      <protection locked="0"/>
    </xf>
    <xf numFmtId="17" fontId="48" fillId="0" borderId="1" xfId="0" applyNumberFormat="1" applyFont="1" applyBorder="1" applyAlignment="1" applyProtection="1">
      <alignment horizontal="center" vertical="center" wrapText="1"/>
      <protection locked="0"/>
    </xf>
    <xf numFmtId="0" fontId="45" fillId="0" borderId="1" xfId="0" applyFont="1" applyBorder="1" applyAlignment="1" applyProtection="1">
      <alignment horizontal="center" vertical="center" wrapText="1"/>
      <protection locked="0"/>
    </xf>
    <xf numFmtId="0" fontId="46" fillId="0" borderId="13" xfId="0" applyFont="1" applyBorder="1" applyAlignment="1" applyProtection="1">
      <alignment horizontal="center" vertical="center"/>
      <protection locked="0"/>
    </xf>
    <xf numFmtId="0" fontId="49" fillId="0" borderId="13" xfId="0" applyFont="1" applyBorder="1" applyAlignment="1" applyProtection="1">
      <alignment horizontal="justify" vertical="center"/>
      <protection locked="0"/>
    </xf>
    <xf numFmtId="0" fontId="45" fillId="0" borderId="13" xfId="0" applyFont="1" applyBorder="1" applyAlignment="1" applyProtection="1">
      <alignment horizontal="justify" vertical="center"/>
      <protection locked="0"/>
    </xf>
    <xf numFmtId="14" fontId="45" fillId="0" borderId="13" xfId="0" applyNumberFormat="1" applyFont="1" applyBorder="1" applyAlignment="1" applyProtection="1">
      <alignment horizontal="center" vertical="center"/>
      <protection locked="0"/>
    </xf>
    <xf numFmtId="0" fontId="49" fillId="0" borderId="13" xfId="0" applyFont="1" applyBorder="1" applyAlignment="1" applyProtection="1">
      <alignment horizontal="center" vertical="center" wrapText="1"/>
      <protection locked="0"/>
    </xf>
    <xf numFmtId="0" fontId="50" fillId="0" borderId="13" xfId="0" applyFont="1" applyBorder="1" applyAlignment="1" applyProtection="1">
      <alignment horizontal="center" vertical="center" wrapText="1"/>
      <protection locked="0"/>
    </xf>
    <xf numFmtId="0" fontId="50" fillId="0" borderId="12" xfId="0" applyFont="1" applyBorder="1" applyAlignment="1" applyProtection="1">
      <alignment horizontal="center" vertical="center" wrapText="1"/>
      <protection locked="0"/>
    </xf>
    <xf numFmtId="0" fontId="50" fillId="0" borderId="10" xfId="0" applyFont="1" applyBorder="1" applyAlignment="1" applyProtection="1">
      <alignment horizontal="center" vertical="center" wrapText="1"/>
      <protection locked="0"/>
    </xf>
    <xf numFmtId="0" fontId="46" fillId="0" borderId="13" xfId="0" applyFont="1" applyBorder="1" applyAlignment="1" applyProtection="1">
      <alignment horizontal="center" vertical="center" wrapText="1"/>
      <protection locked="0"/>
    </xf>
    <xf numFmtId="0" fontId="53" fillId="0" borderId="12" xfId="0" applyFont="1" applyBorder="1" applyAlignment="1" applyProtection="1">
      <alignment horizontal="justify" vertical="center" wrapText="1"/>
      <protection locked="0"/>
    </xf>
    <xf numFmtId="0" fontId="53" fillId="0" borderId="10" xfId="0" applyFont="1" applyBorder="1" applyAlignment="1" applyProtection="1">
      <alignment horizontal="justify" vertical="center" wrapText="1"/>
      <protection locked="0"/>
    </xf>
    <xf numFmtId="0" fontId="27" fillId="0" borderId="10" xfId="0" applyFont="1" applyBorder="1" applyAlignment="1" applyProtection="1">
      <alignment horizontal="center" vertical="center"/>
      <protection locked="0"/>
    </xf>
    <xf numFmtId="0" fontId="49" fillId="0" borderId="13" xfId="0" applyFont="1" applyBorder="1" applyAlignment="1" applyProtection="1">
      <alignment horizontal="justify" vertical="center" wrapText="1"/>
      <protection locked="0"/>
    </xf>
    <xf numFmtId="0" fontId="30" fillId="0" borderId="12"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protection locked="0"/>
    </xf>
    <xf numFmtId="0" fontId="49" fillId="0" borderId="10" xfId="0" applyFont="1" applyBorder="1" applyAlignment="1" applyProtection="1">
      <alignment horizontal="center" vertical="center" wrapText="1"/>
      <protection locked="0"/>
    </xf>
    <xf numFmtId="0" fontId="44" fillId="0" borderId="13" xfId="0" applyFont="1" applyBorder="1" applyAlignment="1" applyProtection="1">
      <alignment horizontal="justify" vertical="center" wrapText="1"/>
      <protection locked="0"/>
    </xf>
    <xf numFmtId="0" fontId="44" fillId="0" borderId="12" xfId="0" applyFont="1" applyBorder="1" applyAlignment="1" applyProtection="1">
      <alignment horizontal="justify" vertical="center"/>
      <protection locked="0"/>
    </xf>
    <xf numFmtId="0" fontId="44" fillId="0" borderId="10" xfId="0" applyFont="1" applyBorder="1" applyAlignment="1" applyProtection="1">
      <alignment horizontal="justify" vertical="center"/>
      <protection locked="0"/>
    </xf>
    <xf numFmtId="0" fontId="27" fillId="0" borderId="12" xfId="0" applyFont="1" applyBorder="1" applyAlignment="1" applyProtection="1">
      <alignment horizontal="center"/>
      <protection locked="0"/>
    </xf>
    <xf numFmtId="14" fontId="27" fillId="0" borderId="1" xfId="0" applyNumberFormat="1" applyFont="1" applyBorder="1" applyAlignment="1" applyProtection="1">
      <alignment horizontal="center"/>
      <protection locked="0"/>
    </xf>
    <xf numFmtId="14" fontId="27" fillId="0" borderId="13" xfId="0" applyNumberFormat="1" applyFont="1" applyBorder="1" applyAlignment="1" applyProtection="1">
      <alignment horizontal="center"/>
      <protection locked="0"/>
    </xf>
    <xf numFmtId="0" fontId="44" fillId="0" borderId="12" xfId="0" applyFont="1" applyBorder="1" applyAlignment="1" applyProtection="1">
      <alignment horizontal="justify" vertical="center" wrapText="1"/>
      <protection locked="0"/>
    </xf>
    <xf numFmtId="0" fontId="44" fillId="0" borderId="10" xfId="0" applyFont="1" applyBorder="1" applyAlignment="1" applyProtection="1">
      <alignment horizontal="justify" vertical="center" wrapText="1"/>
      <protection locked="0"/>
    </xf>
    <xf numFmtId="0" fontId="50" fillId="0" borderId="13" xfId="0" applyFont="1" applyBorder="1" applyAlignment="1" applyProtection="1">
      <alignment horizontal="center" vertical="center"/>
      <protection locked="0"/>
    </xf>
    <xf numFmtId="0" fontId="49" fillId="0" borderId="1" xfId="0" applyFont="1" applyBorder="1" applyAlignment="1" applyProtection="1">
      <alignment horizontal="justify" vertical="top" wrapText="1"/>
      <protection locked="0"/>
    </xf>
    <xf numFmtId="0" fontId="49" fillId="0" borderId="1" xfId="0" applyFont="1" applyBorder="1" applyAlignment="1" applyProtection="1">
      <alignment horizontal="justify" vertical="top"/>
      <protection locked="0"/>
    </xf>
    <xf numFmtId="0" fontId="49" fillId="0" borderId="13" xfId="0" applyFont="1" applyBorder="1" applyAlignment="1" applyProtection="1">
      <alignment horizontal="justify" vertical="top"/>
      <protection locked="0"/>
    </xf>
    <xf numFmtId="14" fontId="50" fillId="0" borderId="13" xfId="0" applyNumberFormat="1" applyFont="1" applyBorder="1" applyAlignment="1" applyProtection="1">
      <alignment horizontal="center" vertical="center"/>
      <protection locked="0"/>
    </xf>
    <xf numFmtId="0" fontId="52" fillId="0" borderId="1" xfId="0" applyFont="1" applyBorder="1" applyAlignment="1" applyProtection="1">
      <alignment horizontal="center" vertical="center" wrapText="1"/>
      <protection locked="0"/>
    </xf>
    <xf numFmtId="0" fontId="52" fillId="0" borderId="1" xfId="0" applyFont="1" applyBorder="1" applyAlignment="1" applyProtection="1">
      <alignment horizontal="center" vertical="center"/>
      <protection locked="0"/>
    </xf>
    <xf numFmtId="0" fontId="52" fillId="0" borderId="13" xfId="0" applyFont="1" applyBorder="1" applyAlignment="1" applyProtection="1">
      <alignment horizontal="center" vertical="center"/>
      <protection locked="0"/>
    </xf>
    <xf numFmtId="14" fontId="45" fillId="0" borderId="1" xfId="0" applyNumberFormat="1" applyFont="1" applyBorder="1" applyAlignment="1" applyProtection="1">
      <alignment horizontal="center" vertical="center"/>
      <protection locked="0"/>
    </xf>
    <xf numFmtId="0" fontId="48" fillId="0" borderId="1" xfId="0" applyFont="1" applyBorder="1" applyAlignment="1" applyProtection="1">
      <alignment horizontal="center" vertical="center"/>
      <protection locked="0"/>
    </xf>
    <xf numFmtId="0" fontId="51" fillId="0" borderId="1" xfId="0" applyFont="1" applyBorder="1" applyAlignment="1" applyProtection="1">
      <alignment horizontal="center" vertical="center" wrapText="1"/>
      <protection locked="0"/>
    </xf>
    <xf numFmtId="0" fontId="51" fillId="0" borderId="13" xfId="0" applyFont="1" applyBorder="1" applyAlignment="1" applyProtection="1">
      <alignment horizontal="center" vertical="center" wrapText="1"/>
      <protection locked="0"/>
    </xf>
    <xf numFmtId="0" fontId="47" fillId="0" borderId="13" xfId="0" applyFont="1" applyBorder="1" applyAlignment="1">
      <alignment horizontal="center" vertical="center" wrapText="1"/>
    </xf>
    <xf numFmtId="0" fontId="47" fillId="0" borderId="12" xfId="0" applyFont="1" applyBorder="1" applyAlignment="1">
      <alignment horizontal="center" vertical="center" wrapText="1"/>
    </xf>
    <xf numFmtId="0" fontId="44" fillId="0" borderId="13" xfId="0" applyFont="1" applyBorder="1" applyAlignment="1" applyProtection="1">
      <alignment horizontal="justify" vertical="top" wrapText="1"/>
      <protection locked="0"/>
    </xf>
    <xf numFmtId="0" fontId="44" fillId="0" borderId="12" xfId="0" applyFont="1" applyBorder="1" applyAlignment="1" applyProtection="1">
      <alignment horizontal="justify" vertical="top"/>
      <protection locked="0"/>
    </xf>
    <xf numFmtId="0" fontId="44" fillId="0" borderId="10" xfId="0" applyFont="1" applyBorder="1" applyAlignment="1" applyProtection="1">
      <alignment horizontal="justify" vertical="top"/>
      <protection locked="0"/>
    </xf>
    <xf numFmtId="0" fontId="28" fillId="7" borderId="1" xfId="0" applyFont="1" applyFill="1" applyBorder="1" applyAlignment="1">
      <alignment horizontal="center"/>
    </xf>
    <xf numFmtId="0" fontId="28" fillId="7" borderId="3" xfId="0" applyFont="1" applyFill="1" applyBorder="1" applyAlignment="1">
      <alignment horizontal="center"/>
    </xf>
    <xf numFmtId="0" fontId="28" fillId="7" borderId="17" xfId="0" applyFont="1" applyFill="1" applyBorder="1" applyAlignment="1">
      <alignment horizontal="center"/>
    </xf>
    <xf numFmtId="0" fontId="28" fillId="7" borderId="18" xfId="0" applyFont="1" applyFill="1" applyBorder="1" applyAlignment="1">
      <alignment horizontal="center"/>
    </xf>
    <xf numFmtId="0" fontId="28" fillId="7" borderId="10" xfId="0" applyFont="1" applyFill="1" applyBorder="1" applyAlignment="1">
      <alignment horizontal="center"/>
    </xf>
    <xf numFmtId="0" fontId="28" fillId="7" borderId="11" xfId="0" applyFont="1" applyFill="1" applyBorder="1" applyAlignment="1">
      <alignment horizontal="center"/>
    </xf>
    <xf numFmtId="0" fontId="27" fillId="7" borderId="3" xfId="0" applyFont="1" applyFill="1" applyBorder="1" applyAlignment="1">
      <alignment horizontal="center"/>
    </xf>
    <xf numFmtId="0" fontId="27" fillId="7" borderId="17" xfId="0" applyFont="1" applyFill="1" applyBorder="1" applyAlignment="1">
      <alignment horizontal="center"/>
    </xf>
    <xf numFmtId="0" fontId="27" fillId="7" borderId="18" xfId="0" applyFont="1" applyFill="1" applyBorder="1" applyAlignment="1">
      <alignment horizontal="center"/>
    </xf>
    <xf numFmtId="0" fontId="27" fillId="7" borderId="1" xfId="0" applyFont="1" applyFill="1" applyBorder="1" applyAlignment="1">
      <alignment horizontal="center"/>
    </xf>
    <xf numFmtId="0" fontId="28" fillId="0" borderId="3" xfId="0" applyFont="1" applyBorder="1" applyAlignment="1" applyProtection="1">
      <alignment horizontal="center" vertical="center" wrapText="1"/>
      <protection locked="0"/>
    </xf>
    <xf numFmtId="0" fontId="28" fillId="0" borderId="18" xfId="0" applyFont="1" applyBorder="1" applyAlignment="1" applyProtection="1">
      <alignment horizontal="center" vertical="center" wrapText="1"/>
      <protection locked="0"/>
    </xf>
    <xf numFmtId="0" fontId="27" fillId="0" borderId="3" xfId="0" applyFont="1" applyBorder="1" applyAlignment="1" applyProtection="1">
      <alignment horizontal="center" vertical="center"/>
      <protection locked="0"/>
    </xf>
    <xf numFmtId="0" fontId="27" fillId="0" borderId="17" xfId="0" applyFont="1" applyBorder="1" applyAlignment="1" applyProtection="1">
      <alignment horizontal="center" vertical="center"/>
      <protection locked="0"/>
    </xf>
    <xf numFmtId="0" fontId="27" fillId="0" borderId="18" xfId="0" applyFont="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53" fillId="0" borderId="3" xfId="0" applyFont="1" applyBorder="1" applyAlignment="1" applyProtection="1">
      <alignment horizontal="center" vertical="center"/>
      <protection locked="0"/>
    </xf>
    <xf numFmtId="0" fontId="53" fillId="0" borderId="17" xfId="0" applyFont="1" applyBorder="1" applyAlignment="1" applyProtection="1">
      <alignment horizontal="center" vertical="center"/>
      <protection locked="0"/>
    </xf>
    <xf numFmtId="0" fontId="53" fillId="0" borderId="18" xfId="0" applyFont="1" applyBorder="1" applyAlignment="1" applyProtection="1">
      <alignment horizontal="center" vertical="center"/>
      <protection locked="0"/>
    </xf>
    <xf numFmtId="0" fontId="53" fillId="0" borderId="2" xfId="0" applyFont="1" applyBorder="1" applyAlignment="1" applyProtection="1">
      <alignment horizontal="center" vertical="center"/>
      <protection locked="0"/>
    </xf>
    <xf numFmtId="0" fontId="53" fillId="0" borderId="0" xfId="0" applyFont="1" applyAlignment="1" applyProtection="1">
      <alignment horizontal="center" vertical="center"/>
      <protection locked="0"/>
    </xf>
    <xf numFmtId="0" fontId="30" fillId="0" borderId="56" xfId="0" applyFont="1" applyBorder="1" applyAlignment="1" applyProtection="1">
      <alignment horizontal="justify" vertical="center" wrapText="1"/>
      <protection locked="0"/>
    </xf>
    <xf numFmtId="0" fontId="30" fillId="0" borderId="56" xfId="0" applyFont="1" applyBorder="1" applyAlignment="1" applyProtection="1">
      <alignment horizontal="justify" vertical="center"/>
      <protection locked="0"/>
    </xf>
    <xf numFmtId="0" fontId="30" fillId="0" borderId="48" xfId="0" applyFont="1" applyBorder="1" applyAlignment="1" applyProtection="1">
      <alignment horizontal="center" vertical="center" wrapText="1"/>
      <protection locked="0"/>
    </xf>
    <xf numFmtId="0" fontId="30" fillId="0" borderId="22" xfId="0" applyFont="1" applyBorder="1" applyAlignment="1" applyProtection="1">
      <alignment horizontal="center" vertical="center" wrapText="1"/>
      <protection locked="0"/>
    </xf>
    <xf numFmtId="0" fontId="30" fillId="0" borderId="48" xfId="0" applyFont="1" applyBorder="1" applyAlignment="1" applyProtection="1">
      <alignment horizontal="justify" vertical="center" wrapText="1"/>
      <protection locked="0"/>
    </xf>
    <xf numFmtId="0" fontId="30" fillId="0" borderId="54" xfId="0" applyFont="1" applyBorder="1" applyAlignment="1" applyProtection="1">
      <alignment horizontal="center" vertical="center" wrapText="1"/>
      <protection locked="0"/>
    </xf>
    <xf numFmtId="0" fontId="30" fillId="0" borderId="26" xfId="0" applyFont="1" applyBorder="1" applyAlignment="1" applyProtection="1">
      <alignment horizontal="center" vertical="center" wrapText="1"/>
      <protection locked="0"/>
    </xf>
    <xf numFmtId="0" fontId="30" fillId="0" borderId="21" xfId="0" applyFont="1" applyBorder="1" applyAlignment="1" applyProtection="1">
      <alignment horizontal="center" vertical="center" wrapText="1"/>
      <protection locked="0"/>
    </xf>
    <xf numFmtId="0" fontId="31" fillId="0" borderId="59" xfId="0" applyFont="1" applyBorder="1" applyAlignment="1">
      <alignment horizontal="center" vertical="center" wrapText="1"/>
    </xf>
    <xf numFmtId="0" fontId="31" fillId="5" borderId="22" xfId="0" applyFont="1" applyFill="1" applyBorder="1" applyAlignment="1">
      <alignment horizontal="center" vertical="center" wrapText="1"/>
    </xf>
    <xf numFmtId="0" fontId="31" fillId="0" borderId="56" xfId="0" applyFont="1" applyBorder="1" applyAlignment="1">
      <alignment horizontal="center" vertical="center" wrapText="1"/>
    </xf>
    <xf numFmtId="0" fontId="31" fillId="6" borderId="22" xfId="0" applyFont="1" applyFill="1" applyBorder="1" applyAlignment="1">
      <alignment horizontal="center" vertical="center" wrapText="1"/>
    </xf>
    <xf numFmtId="0" fontId="31" fillId="6" borderId="56" xfId="0" applyFont="1" applyFill="1" applyBorder="1" applyAlignment="1">
      <alignment horizontal="center" vertical="center" wrapText="1"/>
    </xf>
    <xf numFmtId="0" fontId="30" fillId="0" borderId="22" xfId="0" applyFont="1" applyBorder="1" applyAlignment="1" applyProtection="1">
      <alignment horizontal="justify" vertical="center" wrapText="1"/>
      <protection locked="0"/>
    </xf>
    <xf numFmtId="0" fontId="30" fillId="0" borderId="50" xfId="0" applyFont="1" applyBorder="1" applyAlignment="1" applyProtection="1">
      <alignment horizontal="justify" vertical="center" wrapText="1"/>
      <protection locked="0"/>
    </xf>
    <xf numFmtId="0" fontId="30" fillId="0" borderId="50" xfId="0" applyFont="1" applyBorder="1" applyAlignment="1" applyProtection="1">
      <alignment horizontal="justify" vertical="center"/>
      <protection locked="0"/>
    </xf>
    <xf numFmtId="0" fontId="31" fillId="0" borderId="50" xfId="0" applyFont="1" applyBorder="1" applyAlignment="1" applyProtection="1">
      <alignment horizontal="center" vertical="center"/>
      <protection locked="0"/>
    </xf>
    <xf numFmtId="0" fontId="31" fillId="0" borderId="56" xfId="0" applyFont="1" applyBorder="1" applyAlignment="1" applyProtection="1">
      <alignment horizontal="center" vertical="center"/>
      <protection locked="0"/>
    </xf>
    <xf numFmtId="0" fontId="30" fillId="0" borderId="22" xfId="0" applyFont="1" applyBorder="1" applyAlignment="1" applyProtection="1">
      <alignment horizontal="justify" vertical="center"/>
      <protection locked="0"/>
    </xf>
    <xf numFmtId="0" fontId="30" fillId="0" borderId="48" xfId="0" applyFont="1" applyBorder="1" applyAlignment="1" applyProtection="1">
      <alignment horizontal="center" vertical="center"/>
      <protection locked="0"/>
    </xf>
    <xf numFmtId="0" fontId="30" fillId="0" borderId="22" xfId="0" applyFont="1" applyBorder="1" applyAlignment="1" applyProtection="1">
      <alignment horizontal="center" vertical="center"/>
      <protection locked="0"/>
    </xf>
    <xf numFmtId="0" fontId="31" fillId="0" borderId="48" xfId="0" applyFont="1" applyBorder="1" applyAlignment="1">
      <alignment horizontal="center" vertical="center" wrapText="1"/>
    </xf>
    <xf numFmtId="0" fontId="31" fillId="0" borderId="48" xfId="0" applyFont="1" applyBorder="1" applyAlignment="1" applyProtection="1">
      <alignment horizontal="center" vertical="center"/>
      <protection locked="0"/>
    </xf>
    <xf numFmtId="0" fontId="31" fillId="0" borderId="22" xfId="0" applyFont="1" applyBorder="1" applyAlignment="1" applyProtection="1">
      <alignment horizontal="center" vertical="center"/>
      <protection locked="0"/>
    </xf>
    <xf numFmtId="0" fontId="35" fillId="0" borderId="50" xfId="0" applyFont="1" applyBorder="1" applyAlignment="1">
      <alignment horizontal="center" vertical="center" wrapText="1"/>
    </xf>
    <xf numFmtId="0" fontId="35" fillId="0" borderId="56" xfId="0" applyFont="1" applyBorder="1" applyAlignment="1">
      <alignment horizontal="center" vertical="center" wrapText="1"/>
    </xf>
    <xf numFmtId="0" fontId="35" fillId="3" borderId="50" xfId="0" applyFont="1" applyFill="1" applyBorder="1" applyAlignment="1">
      <alignment horizontal="center" vertical="center"/>
    </xf>
    <xf numFmtId="0" fontId="35" fillId="3" borderId="56" xfId="0" applyFont="1" applyFill="1" applyBorder="1" applyAlignment="1">
      <alignment horizontal="center" vertical="center"/>
    </xf>
    <xf numFmtId="0" fontId="39" fillId="0" borderId="48" xfId="0" applyFont="1" applyBorder="1" applyAlignment="1" applyProtection="1">
      <alignment horizontal="justify" vertical="center" wrapText="1"/>
      <protection locked="0"/>
    </xf>
    <xf numFmtId="0" fontId="39" fillId="0" borderId="1" xfId="0" applyFont="1" applyBorder="1" applyAlignment="1" applyProtection="1">
      <alignment horizontal="justify" vertical="center"/>
      <protection locked="0"/>
    </xf>
    <xf numFmtId="0" fontId="39" fillId="0" borderId="22" xfId="0" applyFont="1" applyBorder="1" applyAlignment="1" applyProtection="1">
      <alignment horizontal="justify" vertical="center"/>
      <protection locked="0"/>
    </xf>
    <xf numFmtId="1" fontId="31" fillId="0" borderId="53" xfId="0" applyNumberFormat="1" applyFont="1" applyBorder="1" applyAlignment="1">
      <alignment horizontal="center" vertical="center" wrapText="1"/>
    </xf>
    <xf numFmtId="0" fontId="31" fillId="0" borderId="50" xfId="0" applyFont="1" applyBorder="1" applyAlignment="1">
      <alignment horizontal="center" vertical="center" wrapText="1"/>
    </xf>
    <xf numFmtId="0" fontId="31" fillId="5" borderId="48" xfId="0" applyFont="1" applyFill="1" applyBorder="1" applyAlignment="1">
      <alignment horizontal="center" vertical="center"/>
    </xf>
    <xf numFmtId="0" fontId="30" fillId="0" borderId="50" xfId="0" applyFont="1" applyBorder="1" applyAlignment="1">
      <alignment horizontal="center" vertical="center"/>
    </xf>
    <xf numFmtId="0" fontId="31" fillId="0" borderId="47" xfId="0" applyFont="1" applyBorder="1" applyAlignment="1" applyProtection="1">
      <alignment horizontal="justify" vertical="center" wrapText="1"/>
      <protection locked="0"/>
    </xf>
    <xf numFmtId="0" fontId="31" fillId="0" borderId="25" xfId="0" applyFont="1" applyBorder="1" applyAlignment="1" applyProtection="1">
      <alignment horizontal="justify" vertical="center" wrapText="1"/>
      <protection locked="0"/>
    </xf>
    <xf numFmtId="0" fontId="31" fillId="0" borderId="23" xfId="0" applyFont="1" applyBorder="1" applyAlignment="1" applyProtection="1">
      <alignment horizontal="justify" vertical="center" wrapText="1"/>
      <protection locked="0"/>
    </xf>
    <xf numFmtId="0" fontId="31" fillId="0" borderId="48" xfId="0" applyFont="1" applyBorder="1" applyAlignment="1" applyProtection="1">
      <alignment horizontal="center" vertical="center" wrapText="1"/>
      <protection locked="0"/>
    </xf>
    <xf numFmtId="0" fontId="31" fillId="0" borderId="22" xfId="0" applyFont="1" applyBorder="1" applyAlignment="1" applyProtection="1">
      <alignment horizontal="center" vertical="center" wrapText="1"/>
      <protection locked="0"/>
    </xf>
    <xf numFmtId="0" fontId="30" fillId="0" borderId="49" xfId="0" applyFont="1" applyBorder="1" applyAlignment="1" applyProtection="1">
      <alignment horizontal="justify" vertical="center" wrapText="1"/>
      <protection locked="0"/>
    </xf>
    <xf numFmtId="0" fontId="30" fillId="0" borderId="18" xfId="0" applyFont="1" applyBorder="1" applyAlignment="1" applyProtection="1">
      <alignment horizontal="justify" vertical="center"/>
      <protection locked="0"/>
    </xf>
    <xf numFmtId="0" fontId="30" fillId="0" borderId="55" xfId="0" applyFont="1" applyBorder="1" applyAlignment="1" applyProtection="1">
      <alignment horizontal="justify" vertical="center"/>
      <protection locked="0"/>
    </xf>
    <xf numFmtId="0" fontId="35" fillId="0" borderId="48" xfId="0" applyFont="1" applyBorder="1" applyAlignment="1" applyProtection="1">
      <alignment horizontal="center" vertical="center" wrapText="1"/>
      <protection locked="0"/>
    </xf>
    <xf numFmtId="0" fontId="35" fillId="0" borderId="22" xfId="0" applyFont="1" applyBorder="1" applyAlignment="1" applyProtection="1">
      <alignment horizontal="center" vertical="center" wrapText="1"/>
      <protection locked="0"/>
    </xf>
    <xf numFmtId="0" fontId="30" fillId="0" borderId="10" xfId="0" applyFont="1" applyBorder="1" applyAlignment="1" applyProtection="1">
      <alignment horizontal="center" vertical="center" wrapText="1"/>
      <protection locked="0"/>
    </xf>
    <xf numFmtId="0" fontId="30" fillId="0" borderId="29" xfId="0" applyFont="1" applyBorder="1" applyAlignment="1" applyProtection="1">
      <alignment horizontal="center" vertical="center" wrapText="1"/>
      <protection locked="0"/>
    </xf>
    <xf numFmtId="0" fontId="30" fillId="0" borderId="24" xfId="0" applyFont="1" applyBorder="1" applyAlignment="1" applyProtection="1">
      <alignment horizontal="center" vertical="center" wrapText="1"/>
      <protection locked="0"/>
    </xf>
    <xf numFmtId="0" fontId="30" fillId="0" borderId="30" xfId="0" applyFont="1" applyBorder="1" applyAlignment="1" applyProtection="1">
      <alignment horizontal="center" vertical="center" wrapText="1"/>
      <protection locked="0"/>
    </xf>
    <xf numFmtId="0" fontId="30" fillId="0" borderId="10" xfId="0" applyFont="1" applyBorder="1" applyAlignment="1" applyProtection="1">
      <alignment horizontal="center" vertical="center"/>
      <protection locked="0"/>
    </xf>
    <xf numFmtId="0" fontId="39" fillId="0" borderId="10" xfId="0" applyFont="1" applyBorder="1" applyAlignment="1" applyProtection="1">
      <alignment horizontal="justify" vertical="center" wrapText="1"/>
      <protection locked="0"/>
    </xf>
    <xf numFmtId="0" fontId="39" fillId="0" borderId="13" xfId="0" applyFont="1" applyBorder="1" applyAlignment="1" applyProtection="1">
      <alignment horizontal="justify" vertical="center"/>
      <protection locked="0"/>
    </xf>
    <xf numFmtId="0" fontId="31" fillId="5" borderId="10" xfId="0" applyFont="1" applyFill="1" applyBorder="1" applyAlignment="1">
      <alignment horizontal="center" vertical="center"/>
    </xf>
    <xf numFmtId="0" fontId="31" fillId="0" borderId="27" xfId="0" applyFont="1" applyBorder="1" applyAlignment="1" applyProtection="1">
      <alignment horizontal="justify" vertical="center" wrapText="1"/>
      <protection locked="0"/>
    </xf>
    <xf numFmtId="0" fontId="31" fillId="0" borderId="28" xfId="0" applyFont="1" applyBorder="1" applyAlignment="1" applyProtection="1">
      <alignment horizontal="justify" vertical="center" wrapText="1"/>
      <protection locked="0"/>
    </xf>
    <xf numFmtId="0" fontId="31" fillId="0" borderId="10" xfId="0" applyFont="1" applyBorder="1" applyAlignment="1" applyProtection="1">
      <alignment horizontal="center" vertical="center" wrapText="1"/>
      <protection locked="0"/>
    </xf>
    <xf numFmtId="0" fontId="31" fillId="0" borderId="13" xfId="0" applyFont="1" applyBorder="1" applyAlignment="1" applyProtection="1">
      <alignment horizontal="center" vertical="center" wrapText="1"/>
      <protection locked="0"/>
    </xf>
    <xf numFmtId="0" fontId="30" fillId="0" borderId="8" xfId="0" applyFont="1" applyBorder="1" applyAlignment="1" applyProtection="1">
      <alignment horizontal="justify" vertical="center" wrapText="1"/>
      <protection locked="0"/>
    </xf>
    <xf numFmtId="0" fontId="30" fillId="0" borderId="5" xfId="0" applyFont="1" applyBorder="1" applyAlignment="1" applyProtection="1">
      <alignment horizontal="justify" vertical="center"/>
      <protection locked="0"/>
    </xf>
    <xf numFmtId="0" fontId="35" fillId="0" borderId="10" xfId="0" applyFont="1" applyBorder="1" applyAlignment="1" applyProtection="1">
      <alignment horizontal="center" vertical="center" wrapText="1"/>
      <protection locked="0"/>
    </xf>
    <xf numFmtId="0" fontId="30" fillId="0" borderId="31" xfId="0" applyFont="1" applyBorder="1" applyAlignment="1" applyProtection="1">
      <alignment horizontal="center" vertical="center" wrapText="1"/>
      <protection locked="0"/>
    </xf>
    <xf numFmtId="0" fontId="30" fillId="0" borderId="60" xfId="0" applyFont="1" applyBorder="1" applyAlignment="1" applyProtection="1">
      <alignment horizontal="center" vertical="center" wrapText="1"/>
      <protection locked="0"/>
    </xf>
    <xf numFmtId="0" fontId="30" fillId="0" borderId="41" xfId="0" applyFont="1" applyBorder="1" applyAlignment="1" applyProtection="1">
      <alignment horizontal="center" vertical="center" wrapText="1"/>
      <protection locked="0"/>
    </xf>
    <xf numFmtId="0" fontId="18" fillId="7" borderId="12"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1" xfId="0" applyFont="1" applyBorder="1" applyAlignment="1">
      <alignment horizontal="center" vertical="center" wrapText="1"/>
    </xf>
    <xf numFmtId="0" fontId="28" fillId="3" borderId="3" xfId="0" applyFont="1" applyFill="1" applyBorder="1" applyAlignment="1" applyProtection="1">
      <alignment horizontal="center" vertical="center" wrapText="1"/>
      <protection locked="0"/>
    </xf>
    <xf numFmtId="0" fontId="28" fillId="3" borderId="18" xfId="0" applyFont="1" applyFill="1" applyBorder="1" applyAlignment="1" applyProtection="1">
      <alignment horizontal="center" vertical="center" wrapText="1"/>
      <protection locked="0"/>
    </xf>
    <xf numFmtId="0" fontId="27" fillId="3" borderId="3" xfId="0" applyFont="1" applyFill="1" applyBorder="1" applyAlignment="1" applyProtection="1">
      <alignment horizontal="center" vertical="center" wrapText="1"/>
      <protection locked="0"/>
    </xf>
    <xf numFmtId="0" fontId="27" fillId="3" borderId="17" xfId="0" applyFont="1" applyFill="1" applyBorder="1" applyAlignment="1" applyProtection="1">
      <alignment horizontal="center" vertical="center" wrapText="1"/>
      <protection locked="0"/>
    </xf>
    <xf numFmtId="0" fontId="27" fillId="3" borderId="18" xfId="0" applyFont="1" applyFill="1" applyBorder="1" applyAlignment="1" applyProtection="1">
      <alignment horizontal="center" vertical="center" wrapText="1"/>
      <protection locked="0"/>
    </xf>
    <xf numFmtId="0" fontId="29" fillId="0" borderId="10"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14" fontId="27" fillId="3" borderId="3" xfId="0" applyNumberFormat="1" applyFont="1" applyFill="1" applyBorder="1" applyAlignment="1" applyProtection="1">
      <alignment horizontal="center" vertical="center" wrapText="1"/>
      <protection locked="0"/>
    </xf>
    <xf numFmtId="0" fontId="27" fillId="3" borderId="2" xfId="0" applyFont="1" applyFill="1" applyBorder="1" applyAlignment="1" applyProtection="1">
      <alignment horizontal="center" vertical="center" wrapText="1"/>
      <protection locked="0"/>
    </xf>
    <xf numFmtId="0" fontId="27" fillId="3" borderId="0" xfId="0" applyFont="1" applyFill="1" applyAlignment="1" applyProtection="1">
      <alignment horizontal="center" vertical="center" wrapText="1"/>
      <protection locked="0"/>
    </xf>
    <xf numFmtId="0" fontId="27" fillId="0" borderId="12" xfId="0" applyFont="1" applyBorder="1" applyAlignment="1" applyProtection="1">
      <alignment horizontal="justify" vertical="center" wrapText="1"/>
      <protection locked="0"/>
    </xf>
    <xf numFmtId="0" fontId="27" fillId="0" borderId="10" xfId="0" applyFont="1" applyBorder="1" applyAlignment="1" applyProtection="1">
      <alignment horizontal="justify" vertical="center" wrapText="1"/>
      <protection locked="0"/>
    </xf>
    <xf numFmtId="0" fontId="28" fillId="0" borderId="13" xfId="0" applyFont="1" applyBorder="1" applyAlignment="1" applyProtection="1">
      <alignment horizontal="center" vertical="center" wrapText="1"/>
      <protection locked="0"/>
    </xf>
    <xf numFmtId="0" fontId="27" fillId="3" borderId="1" xfId="0" applyFont="1" applyFill="1" applyBorder="1" applyAlignment="1" applyProtection="1">
      <alignment horizontal="justify" vertical="center" wrapText="1"/>
      <protection locked="0"/>
    </xf>
    <xf numFmtId="0" fontId="28" fillId="0" borderId="39" xfId="0" applyFont="1" applyBorder="1" applyAlignment="1">
      <alignment horizontal="center" vertical="center" wrapText="1"/>
    </xf>
    <xf numFmtId="0" fontId="28" fillId="0" borderId="38" xfId="0" applyFont="1" applyBorder="1" applyAlignment="1">
      <alignment horizontal="center" vertical="center" wrapText="1"/>
    </xf>
    <xf numFmtId="0" fontId="28" fillId="5" borderId="1" xfId="0" applyFont="1" applyFill="1" applyBorder="1" applyAlignment="1">
      <alignment horizontal="center" vertical="center" wrapText="1"/>
    </xf>
    <xf numFmtId="0" fontId="28" fillId="5" borderId="13" xfId="0" applyFont="1" applyFill="1" applyBorder="1" applyAlignment="1">
      <alignment horizontal="center" vertical="center" wrapText="1"/>
    </xf>
    <xf numFmtId="0" fontId="28" fillId="0" borderId="12" xfId="0" applyFont="1" applyBorder="1" applyAlignment="1">
      <alignment horizontal="center" vertical="center" wrapText="1"/>
    </xf>
    <xf numFmtId="0" fontId="28" fillId="0" borderId="10" xfId="0" applyFont="1" applyBorder="1" applyAlignment="1">
      <alignment horizontal="center" vertical="center" wrapText="1"/>
    </xf>
    <xf numFmtId="0" fontId="28" fillId="6" borderId="1" xfId="0" applyFont="1" applyFill="1" applyBorder="1" applyAlignment="1">
      <alignment horizontal="center" vertical="center" wrapText="1"/>
    </xf>
    <xf numFmtId="0" fontId="28" fillId="6" borderId="13" xfId="0" applyFont="1" applyFill="1" applyBorder="1" applyAlignment="1">
      <alignment horizontal="center" vertical="center" wrapText="1"/>
    </xf>
    <xf numFmtId="0" fontId="28" fillId="6" borderId="12" xfId="0" applyFont="1" applyFill="1" applyBorder="1" applyAlignment="1">
      <alignment horizontal="center" vertical="center" wrapText="1"/>
    </xf>
    <xf numFmtId="0" fontId="27" fillId="3" borderId="13" xfId="0" applyFont="1" applyFill="1" applyBorder="1" applyAlignment="1" applyProtection="1">
      <alignment horizontal="justify" vertical="center" wrapText="1"/>
      <protection locked="0"/>
    </xf>
    <xf numFmtId="0" fontId="27" fillId="0" borderId="13" xfId="0" applyFont="1" applyBorder="1" applyAlignment="1" applyProtection="1">
      <alignment horizontal="justify" vertical="center" wrapText="1"/>
      <protection locked="0"/>
    </xf>
    <xf numFmtId="0" fontId="28" fillId="0" borderId="13" xfId="0" applyFont="1" applyBorder="1" applyAlignment="1" applyProtection="1">
      <alignment horizontal="center" vertical="center"/>
      <protection locked="0"/>
    </xf>
    <xf numFmtId="0" fontId="28" fillId="0" borderId="12" xfId="0" applyFont="1" applyBorder="1" applyAlignment="1" applyProtection="1">
      <alignment horizontal="center" vertical="center"/>
      <protection locked="0"/>
    </xf>
    <xf numFmtId="0" fontId="28" fillId="0" borderId="10" xfId="0" applyFont="1" applyBorder="1" applyAlignment="1" applyProtection="1">
      <alignment horizontal="center" vertical="center"/>
      <protection locked="0"/>
    </xf>
    <xf numFmtId="0" fontId="27" fillId="0" borderId="1" xfId="0" applyFont="1" applyBorder="1" applyAlignment="1" applyProtection="1">
      <alignment horizontal="justify" vertical="center" wrapText="1"/>
      <protection locked="0"/>
    </xf>
    <xf numFmtId="0" fontId="27" fillId="0" borderId="1" xfId="0" applyFont="1" applyBorder="1" applyAlignment="1" applyProtection="1">
      <alignment horizontal="justify" vertical="center"/>
      <protection locked="0"/>
    </xf>
    <xf numFmtId="0" fontId="28" fillId="0" borderId="1" xfId="0" applyFont="1" applyBorder="1" applyAlignment="1" applyProtection="1">
      <alignment horizontal="center" vertical="center"/>
      <protection locked="0"/>
    </xf>
    <xf numFmtId="0" fontId="18" fillId="3" borderId="13" xfId="0" applyFont="1" applyFill="1" applyBorder="1" applyAlignment="1">
      <alignment horizontal="center" vertical="center"/>
    </xf>
    <xf numFmtId="0" fontId="18" fillId="3" borderId="12" xfId="0" applyFont="1" applyFill="1" applyBorder="1" applyAlignment="1">
      <alignment horizontal="center" vertical="center"/>
    </xf>
    <xf numFmtId="0" fontId="19" fillId="0" borderId="1" xfId="0" applyFont="1" applyBorder="1" applyAlignment="1" applyProtection="1">
      <alignment horizontal="justify" vertical="center"/>
      <protection locked="0"/>
    </xf>
    <xf numFmtId="0" fontId="19" fillId="0" borderId="13" xfId="0" applyFont="1" applyBorder="1" applyAlignment="1" applyProtection="1">
      <alignment horizontal="justify" vertical="center"/>
      <protection locked="0"/>
    </xf>
    <xf numFmtId="1" fontId="28" fillId="0" borderId="37" xfId="0" applyNumberFormat="1" applyFont="1" applyBorder="1" applyAlignment="1">
      <alignment horizontal="center" vertical="center" wrapText="1"/>
    </xf>
    <xf numFmtId="1" fontId="28" fillId="0" borderId="38" xfId="0" applyNumberFormat="1" applyFont="1" applyBorder="1" applyAlignment="1">
      <alignment horizontal="center" vertical="center" wrapText="1"/>
    </xf>
    <xf numFmtId="0" fontId="28" fillId="0" borderId="13" xfId="0" applyFont="1" applyBorder="1" applyAlignment="1">
      <alignment horizontal="center" vertical="center" wrapText="1"/>
    </xf>
    <xf numFmtId="0" fontId="28" fillId="5" borderId="1" xfId="0" applyFont="1" applyFill="1" applyBorder="1" applyAlignment="1">
      <alignment horizontal="center" vertical="center"/>
    </xf>
    <xf numFmtId="0" fontId="28" fillId="0" borderId="12" xfId="0" applyFont="1" applyBorder="1" applyAlignment="1" applyProtection="1">
      <alignment horizontal="center" vertical="center" wrapText="1"/>
      <protection locked="0"/>
    </xf>
    <xf numFmtId="0" fontId="28" fillId="0" borderId="10" xfId="0" applyFont="1" applyBorder="1" applyAlignment="1" applyProtection="1">
      <alignment horizontal="center" vertical="center" wrapText="1"/>
      <protection locked="0"/>
    </xf>
    <xf numFmtId="0" fontId="28" fillId="0" borderId="1" xfId="0" applyFont="1" applyBorder="1" applyAlignment="1" applyProtection="1">
      <alignment horizontal="justify" vertical="center" wrapText="1"/>
      <protection locked="0"/>
    </xf>
    <xf numFmtId="0" fontId="28" fillId="0" borderId="13" xfId="0" applyFont="1" applyBorder="1" applyAlignment="1" applyProtection="1">
      <alignment horizontal="justify" vertical="center" wrapText="1"/>
      <protection locked="0"/>
    </xf>
    <xf numFmtId="0" fontId="27" fillId="0" borderId="3" xfId="0" applyFont="1" applyBorder="1" applyAlignment="1" applyProtection="1">
      <alignment horizontal="center" vertical="center" wrapText="1"/>
      <protection locked="0"/>
    </xf>
    <xf numFmtId="0" fontId="27" fillId="0" borderId="17" xfId="0" applyFont="1" applyBorder="1" applyAlignment="1" applyProtection="1">
      <alignment horizontal="center" vertical="center" wrapText="1"/>
      <protection locked="0"/>
    </xf>
    <xf numFmtId="0" fontId="27" fillId="0" borderId="18" xfId="0" applyFont="1" applyBorder="1" applyAlignment="1" applyProtection="1">
      <alignment horizontal="center" vertical="center" wrapText="1"/>
      <protection locked="0"/>
    </xf>
    <xf numFmtId="14" fontId="27" fillId="0" borderId="3" xfId="0" applyNumberFormat="1" applyFont="1" applyBorder="1" applyAlignment="1" applyProtection="1">
      <alignment horizontal="center" vertical="center" wrapText="1"/>
      <protection locked="0"/>
    </xf>
    <xf numFmtId="14" fontId="27" fillId="0" borderId="17" xfId="0" applyNumberFormat="1" applyFont="1" applyBorder="1" applyAlignment="1" applyProtection="1">
      <alignment horizontal="center" vertical="center" wrapText="1"/>
      <protection locked="0"/>
    </xf>
    <xf numFmtId="14" fontId="27" fillId="0" borderId="18" xfId="0" applyNumberFormat="1" applyFont="1" applyBorder="1" applyAlignment="1" applyProtection="1">
      <alignment horizontal="center" vertical="center" wrapText="1"/>
      <protection locked="0"/>
    </xf>
    <xf numFmtId="0" fontId="27" fillId="0" borderId="2" xfId="0" applyFont="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53" fillId="3" borderId="13" xfId="0" applyFont="1" applyFill="1" applyBorder="1" applyAlignment="1" applyProtection="1">
      <alignment horizontal="center" vertical="center" wrapText="1"/>
      <protection locked="0"/>
    </xf>
    <xf numFmtId="0" fontId="53" fillId="3" borderId="12" xfId="0" applyFont="1" applyFill="1" applyBorder="1" applyAlignment="1" applyProtection="1">
      <alignment horizontal="center" vertical="center" wrapText="1"/>
      <protection locked="0"/>
    </xf>
    <xf numFmtId="0" fontId="53" fillId="3" borderId="10" xfId="0" applyFont="1" applyFill="1" applyBorder="1" applyAlignment="1" applyProtection="1">
      <alignment horizontal="center" vertical="center" wrapText="1"/>
      <protection locked="0"/>
    </xf>
    <xf numFmtId="0" fontId="34" fillId="0" borderId="13" xfId="0" applyFont="1" applyBorder="1" applyAlignment="1" applyProtection="1">
      <alignment horizontal="center" vertical="center" wrapText="1"/>
      <protection locked="0"/>
    </xf>
    <xf numFmtId="0" fontId="34" fillId="0" borderId="12" xfId="0" applyFont="1" applyBorder="1" applyAlignment="1" applyProtection="1">
      <alignment horizontal="center" vertical="center" wrapText="1"/>
      <protection locked="0"/>
    </xf>
    <xf numFmtId="0" fontId="34" fillId="0" borderId="10" xfId="0" applyFont="1" applyBorder="1" applyAlignment="1" applyProtection="1">
      <alignment horizontal="center" vertical="center" wrapText="1"/>
      <protection locked="0"/>
    </xf>
    <xf numFmtId="0" fontId="35" fillId="3" borderId="13" xfId="0" applyFont="1" applyFill="1" applyBorder="1" applyAlignment="1">
      <alignment horizontal="center" vertical="center" wrapText="1"/>
    </xf>
    <xf numFmtId="0" fontId="35" fillId="3" borderId="12" xfId="0" applyFont="1" applyFill="1" applyBorder="1" applyAlignment="1">
      <alignment horizontal="center" vertical="center" wrapText="1"/>
    </xf>
    <xf numFmtId="0" fontId="34" fillId="5" borderId="1" xfId="0" applyFont="1" applyFill="1" applyBorder="1" applyAlignment="1">
      <alignment horizontal="center" vertical="center" wrapText="1"/>
    </xf>
    <xf numFmtId="0" fontId="27" fillId="0" borderId="13" xfId="0" applyFont="1" applyBorder="1" applyAlignment="1">
      <alignment horizontal="center" vertical="center" wrapText="1"/>
    </xf>
    <xf numFmtId="0" fontId="27" fillId="0" borderId="12" xfId="0" applyFont="1" applyBorder="1" applyAlignment="1">
      <alignment horizontal="center" vertical="center" wrapText="1"/>
    </xf>
    <xf numFmtId="0" fontId="28" fillId="0" borderId="12" xfId="0" applyFont="1" applyBorder="1" applyAlignment="1" applyProtection="1">
      <alignment horizontal="justify" vertical="center" wrapText="1"/>
      <protection locked="0"/>
    </xf>
    <xf numFmtId="0" fontId="28" fillId="0" borderId="10" xfId="0" applyFont="1" applyBorder="1" applyAlignment="1" applyProtection="1">
      <alignment horizontal="justify" vertical="center" wrapText="1"/>
      <protection locked="0"/>
    </xf>
    <xf numFmtId="0" fontId="31" fillId="0" borderId="12" xfId="0" applyFont="1" applyBorder="1" applyAlignment="1" applyProtection="1">
      <alignment horizontal="center" vertical="center" wrapText="1"/>
      <protection locked="0"/>
    </xf>
    <xf numFmtId="0" fontId="30" fillId="3" borderId="1" xfId="0" applyFont="1" applyFill="1" applyBorder="1" applyAlignment="1" applyProtection="1">
      <alignment horizontal="center" vertical="center" wrapText="1"/>
      <protection locked="0"/>
    </xf>
    <xf numFmtId="0" fontId="30" fillId="3" borderId="13" xfId="0" applyFont="1" applyFill="1" applyBorder="1" applyAlignment="1" applyProtection="1">
      <alignment horizontal="center" vertical="center" wrapText="1"/>
      <protection locked="0"/>
    </xf>
    <xf numFmtId="0" fontId="30" fillId="0" borderId="4" xfId="0" applyFont="1" applyBorder="1" applyAlignment="1" applyProtection="1">
      <alignment horizontal="center" vertical="center" wrapText="1"/>
      <protection locked="0"/>
    </xf>
    <xf numFmtId="0" fontId="30" fillId="0" borderId="2" xfId="0" applyFont="1" applyBorder="1" applyAlignment="1" applyProtection="1">
      <alignment horizontal="center" vertical="center" wrapText="1"/>
      <protection locked="0"/>
    </xf>
    <xf numFmtId="9" fontId="27" fillId="0" borderId="1" xfId="1" applyFont="1" applyBorder="1" applyAlignment="1" applyProtection="1">
      <alignment horizontal="center" vertical="center" wrapText="1"/>
      <protection locked="0"/>
    </xf>
    <xf numFmtId="9" fontId="27" fillId="0" borderId="13" xfId="1" applyFont="1" applyBorder="1" applyAlignment="1" applyProtection="1">
      <alignment horizontal="center" vertical="center" wrapText="1"/>
      <protection locked="0"/>
    </xf>
    <xf numFmtId="17" fontId="27" fillId="0" borderId="1" xfId="0" applyNumberFormat="1" applyFont="1" applyBorder="1" applyAlignment="1" applyProtection="1">
      <alignment horizontal="center" vertical="center" wrapText="1"/>
      <protection locked="0"/>
    </xf>
    <xf numFmtId="0" fontId="39" fillId="3" borderId="1" xfId="0" applyFont="1" applyFill="1" applyBorder="1" applyAlignment="1" applyProtection="1">
      <alignment horizontal="justify" vertical="center" wrapText="1"/>
      <protection locked="0"/>
    </xf>
    <xf numFmtId="0" fontId="39" fillId="3" borderId="13" xfId="0" applyFont="1" applyFill="1" applyBorder="1" applyAlignment="1" applyProtection="1">
      <alignment horizontal="justify" vertical="center" wrapText="1"/>
      <protection locked="0"/>
    </xf>
    <xf numFmtId="0" fontId="28" fillId="7" borderId="3" xfId="0" applyFont="1" applyFill="1" applyBorder="1" applyAlignment="1">
      <alignment horizontal="center" vertical="center" wrapText="1"/>
    </xf>
    <xf numFmtId="0" fontId="28" fillId="7" borderId="17" xfId="0" applyFont="1" applyFill="1" applyBorder="1" applyAlignment="1">
      <alignment horizontal="center" vertical="center" wrapText="1"/>
    </xf>
    <xf numFmtId="0" fontId="28" fillId="7" borderId="18" xfId="0" applyFont="1" applyFill="1" applyBorder="1" applyAlignment="1">
      <alignment horizontal="center" vertical="center" wrapText="1"/>
    </xf>
    <xf numFmtId="0" fontId="28" fillId="7" borderId="11" xfId="0" applyFont="1" applyFill="1" applyBorder="1" applyAlignment="1">
      <alignment horizontal="center" vertical="center" wrapText="1"/>
    </xf>
    <xf numFmtId="0" fontId="28" fillId="7" borderId="2" xfId="0" applyFont="1" applyFill="1" applyBorder="1" applyAlignment="1">
      <alignment horizontal="center" vertical="center" wrapText="1"/>
    </xf>
    <xf numFmtId="0" fontId="28" fillId="7" borderId="0" xfId="0" applyFont="1" applyFill="1" applyAlignment="1">
      <alignment horizontal="center" vertical="center" wrapText="1"/>
    </xf>
    <xf numFmtId="0" fontId="28" fillId="7" borderId="7" xfId="0" applyFont="1" applyFill="1" applyBorder="1" applyAlignment="1">
      <alignment horizontal="center" vertical="center" wrapText="1"/>
    </xf>
    <xf numFmtId="0" fontId="28" fillId="7" borderId="1" xfId="0" applyFont="1" applyFill="1" applyBorder="1" applyAlignment="1" applyProtection="1">
      <alignment horizontal="left" vertical="center" wrapText="1"/>
      <protection locked="0"/>
    </xf>
    <xf numFmtId="14" fontId="18" fillId="0" borderId="1" xfId="0" applyNumberFormat="1" applyFont="1" applyBorder="1" applyAlignment="1" applyProtection="1">
      <alignment horizontal="center" vertical="center" wrapText="1"/>
      <protection locked="0"/>
    </xf>
    <xf numFmtId="0" fontId="27" fillId="7" borderId="3" xfId="0" applyFont="1" applyFill="1" applyBorder="1" applyAlignment="1">
      <alignment horizontal="center" vertical="center" wrapText="1"/>
    </xf>
    <xf numFmtId="0" fontId="27" fillId="7" borderId="17" xfId="0" applyFont="1" applyFill="1" applyBorder="1" applyAlignment="1">
      <alignment horizontal="center" vertical="center" wrapText="1"/>
    </xf>
    <xf numFmtId="0" fontId="27" fillId="7" borderId="18" xfId="0" applyFont="1" applyFill="1" applyBorder="1" applyAlignment="1">
      <alignment horizontal="center" vertical="center" wrapText="1"/>
    </xf>
    <xf numFmtId="0" fontId="28" fillId="3" borderId="3" xfId="0" applyFont="1" applyFill="1" applyBorder="1" applyAlignment="1">
      <alignment horizontal="right" vertical="center" wrapText="1"/>
    </xf>
    <xf numFmtId="0" fontId="28" fillId="3" borderId="17" xfId="0" applyFont="1" applyFill="1" applyBorder="1" applyAlignment="1">
      <alignment horizontal="right" vertical="center" wrapText="1"/>
    </xf>
    <xf numFmtId="0" fontId="28" fillId="3" borderId="18" xfId="0" applyFont="1" applyFill="1" applyBorder="1" applyAlignment="1">
      <alignment horizontal="right" vertical="center" wrapText="1"/>
    </xf>
    <xf numFmtId="0" fontId="27" fillId="3" borderId="3" xfId="0" applyFont="1" applyFill="1" applyBorder="1" applyAlignment="1">
      <alignment horizontal="center" vertical="center" wrapText="1"/>
    </xf>
    <xf numFmtId="0" fontId="27" fillId="3" borderId="18" xfId="0" applyFont="1" applyFill="1" applyBorder="1" applyAlignment="1">
      <alignment horizontal="center" vertical="center" wrapText="1"/>
    </xf>
    <xf numFmtId="0" fontId="27" fillId="7" borderId="1" xfId="0" applyFont="1" applyFill="1" applyBorder="1" applyAlignment="1">
      <alignment horizontal="center" vertical="center" wrapText="1"/>
    </xf>
    <xf numFmtId="0" fontId="53" fillId="0" borderId="1" xfId="0" applyFont="1" applyBorder="1" applyAlignment="1" applyProtection="1">
      <alignment horizontal="center" vertical="center"/>
      <protection locked="0"/>
    </xf>
    <xf numFmtId="0" fontId="28" fillId="0" borderId="17" xfId="0" applyFont="1" applyBorder="1" applyAlignment="1" applyProtection="1">
      <alignment horizontal="center" vertical="center" wrapText="1"/>
      <protection locked="0"/>
    </xf>
    <xf numFmtId="14" fontId="27" fillId="0" borderId="3" xfId="0" applyNumberFormat="1" applyFont="1" applyBorder="1" applyAlignment="1" applyProtection="1">
      <alignment horizontal="center" vertical="center"/>
      <protection locked="0"/>
    </xf>
    <xf numFmtId="0" fontId="28" fillId="2" borderId="3" xfId="0" applyFont="1" applyFill="1" applyBorder="1" applyAlignment="1">
      <alignment horizontal="center" vertical="center" wrapText="1"/>
    </xf>
    <xf numFmtId="0" fontId="28" fillId="2" borderId="17" xfId="0" applyFont="1" applyFill="1" applyBorder="1" applyAlignment="1">
      <alignment horizontal="center" vertical="center" wrapText="1"/>
    </xf>
    <xf numFmtId="0" fontId="28" fillId="2" borderId="18" xfId="0" applyFont="1" applyFill="1" applyBorder="1" applyAlignment="1">
      <alignment horizontal="center" vertical="center" wrapText="1"/>
    </xf>
    <xf numFmtId="0" fontId="28" fillId="3" borderId="3" xfId="0" applyFont="1" applyFill="1" applyBorder="1" applyAlignment="1">
      <alignment horizontal="center" vertical="center" wrapText="1"/>
    </xf>
    <xf numFmtId="0" fontId="28" fillId="3" borderId="18" xfId="0" applyFont="1" applyFill="1" applyBorder="1" applyAlignment="1">
      <alignment horizontal="center" vertical="center" wrapText="1"/>
    </xf>
    <xf numFmtId="0" fontId="28" fillId="3" borderId="17" xfId="0" applyFont="1" applyFill="1" applyBorder="1" applyAlignment="1">
      <alignment horizontal="center" vertical="center" wrapText="1"/>
    </xf>
    <xf numFmtId="0" fontId="28" fillId="3" borderId="3" xfId="0" applyFont="1" applyFill="1" applyBorder="1" applyAlignment="1">
      <alignment horizontal="center" vertical="center"/>
    </xf>
    <xf numFmtId="0" fontId="28" fillId="3" borderId="17" xfId="0" applyFont="1" applyFill="1" applyBorder="1" applyAlignment="1">
      <alignment horizontal="center" vertical="center"/>
    </xf>
    <xf numFmtId="0" fontId="28" fillId="3" borderId="18" xfId="0" applyFont="1" applyFill="1" applyBorder="1" applyAlignment="1">
      <alignment horizontal="center" vertical="center"/>
    </xf>
    <xf numFmtId="0" fontId="41" fillId="0" borderId="1" xfId="0" applyFont="1" applyBorder="1" applyAlignment="1" applyProtection="1">
      <alignment horizontal="justify" vertical="center" wrapText="1"/>
      <protection locked="0"/>
    </xf>
    <xf numFmtId="0" fontId="41" fillId="0" borderId="13" xfId="0" applyFont="1" applyBorder="1" applyAlignment="1" applyProtection="1">
      <alignment horizontal="justify" vertical="center" wrapText="1"/>
      <protection locked="0"/>
    </xf>
    <xf numFmtId="0" fontId="28" fillId="7" borderId="1" xfId="0" applyFont="1" applyFill="1" applyBorder="1" applyAlignment="1" applyProtection="1">
      <alignment horizontal="center" vertical="center" wrapText="1"/>
    </xf>
    <xf numFmtId="0" fontId="28" fillId="7" borderId="13" xfId="0" applyFont="1" applyFill="1" applyBorder="1" applyAlignment="1" applyProtection="1">
      <alignment horizontal="center" vertical="center" wrapText="1"/>
    </xf>
    <xf numFmtId="0" fontId="28" fillId="7" borderId="1" xfId="0" applyFont="1" applyFill="1" applyBorder="1" applyAlignment="1" applyProtection="1">
      <alignment horizontal="center"/>
    </xf>
    <xf numFmtId="0" fontId="28" fillId="7" borderId="3" xfId="0" applyFont="1" applyFill="1" applyBorder="1" applyAlignment="1" applyProtection="1">
      <alignment horizontal="center"/>
    </xf>
    <xf numFmtId="0" fontId="28" fillId="7" borderId="17" xfId="0" applyFont="1" applyFill="1" applyBorder="1" applyAlignment="1" applyProtection="1">
      <alignment horizontal="center"/>
    </xf>
    <xf numFmtId="0" fontId="28" fillId="7" borderId="11" xfId="0" applyFont="1" applyFill="1" applyBorder="1" applyAlignment="1" applyProtection="1">
      <alignment horizontal="center"/>
    </xf>
    <xf numFmtId="0" fontId="28" fillId="7" borderId="18" xfId="0" applyFont="1" applyFill="1" applyBorder="1" applyAlignment="1" applyProtection="1">
      <alignment horizontal="center"/>
    </xf>
    <xf numFmtId="0" fontId="28" fillId="7" borderId="12" xfId="0" applyFont="1" applyFill="1" applyBorder="1" applyAlignment="1" applyProtection="1">
      <alignment horizontal="center" vertical="center" wrapText="1"/>
    </xf>
    <xf numFmtId="0" fontId="28" fillId="7" borderId="10" xfId="0" applyFont="1" applyFill="1" applyBorder="1" applyAlignment="1" applyProtection="1">
      <alignment horizontal="center" vertical="center" wrapText="1"/>
    </xf>
    <xf numFmtId="0" fontId="18" fillId="7" borderId="10" xfId="0" applyFont="1" applyFill="1" applyBorder="1" applyAlignment="1" applyProtection="1">
      <alignment horizontal="center" vertical="center" wrapText="1"/>
    </xf>
    <xf numFmtId="0" fontId="18" fillId="7" borderId="1" xfId="0" applyFont="1" applyFill="1" applyBorder="1" applyAlignment="1" applyProtection="1">
      <alignment horizontal="center" vertical="center" wrapText="1"/>
    </xf>
    <xf numFmtId="0" fontId="18" fillId="0" borderId="13" xfId="0" applyFont="1" applyBorder="1" applyAlignment="1" applyProtection="1">
      <alignment horizontal="center" vertical="center" wrapText="1"/>
    </xf>
    <xf numFmtId="0" fontId="18" fillId="0" borderId="12" xfId="0" applyFont="1" applyBorder="1" applyAlignment="1" applyProtection="1">
      <alignment horizontal="center" vertical="center" wrapText="1"/>
    </xf>
    <xf numFmtId="0" fontId="28" fillId="7" borderId="1" xfId="0" applyFont="1" applyFill="1" applyBorder="1" applyAlignment="1" applyProtection="1">
      <alignment horizontal="center" vertical="center"/>
    </xf>
    <xf numFmtId="0" fontId="28" fillId="7" borderId="13" xfId="0" applyFont="1" applyFill="1" applyBorder="1" applyAlignment="1" applyProtection="1">
      <alignment horizontal="center" vertical="center"/>
    </xf>
    <xf numFmtId="0" fontId="18" fillId="7" borderId="13" xfId="0" applyFont="1" applyFill="1" applyBorder="1" applyAlignment="1" applyProtection="1">
      <alignment horizontal="center" vertical="center" wrapText="1"/>
    </xf>
    <xf numFmtId="0" fontId="32" fillId="0" borderId="1" xfId="0" applyFont="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19" fillId="0" borderId="13" xfId="0" applyFont="1" applyFill="1" applyBorder="1" applyAlignment="1" applyProtection="1">
      <alignment horizontal="center" vertical="center" wrapText="1"/>
      <protection locked="0"/>
    </xf>
    <xf numFmtId="0" fontId="28" fillId="7" borderId="10" xfId="0" applyFont="1" applyFill="1" applyBorder="1" applyAlignment="1" applyProtection="1">
      <alignment horizontal="center"/>
    </xf>
    <xf numFmtId="0" fontId="28" fillId="7" borderId="10" xfId="0" applyFont="1" applyFill="1" applyBorder="1" applyAlignment="1" applyProtection="1">
      <alignment horizontal="center" vertical="center"/>
    </xf>
    <xf numFmtId="0" fontId="27" fillId="7" borderId="3" xfId="0" applyFont="1" applyFill="1" applyBorder="1" applyAlignment="1" applyProtection="1">
      <alignment horizontal="center"/>
    </xf>
    <xf numFmtId="0" fontId="27" fillId="7" borderId="17" xfId="0" applyFont="1" applyFill="1" applyBorder="1" applyAlignment="1" applyProtection="1">
      <alignment horizontal="center"/>
    </xf>
    <xf numFmtId="0" fontId="27" fillId="7" borderId="18" xfId="0" applyFont="1" applyFill="1" applyBorder="1" applyAlignment="1" applyProtection="1">
      <alignment horizontal="center"/>
    </xf>
    <xf numFmtId="0" fontId="33" fillId="5" borderId="1" xfId="0" applyFont="1" applyFill="1" applyBorder="1" applyAlignment="1" applyProtection="1">
      <alignment horizontal="center" vertical="center" wrapText="1"/>
    </xf>
    <xf numFmtId="0" fontId="33" fillId="5" borderId="13" xfId="0" applyFont="1" applyFill="1" applyBorder="1" applyAlignment="1" applyProtection="1">
      <alignment horizontal="center" vertical="center" wrapText="1"/>
    </xf>
    <xf numFmtId="0" fontId="34" fillId="0" borderId="12" xfId="0" applyFont="1" applyBorder="1" applyAlignment="1" applyProtection="1">
      <alignment horizontal="center" vertical="top" wrapText="1"/>
    </xf>
    <xf numFmtId="0" fontId="34" fillId="0" borderId="10" xfId="0" applyFont="1" applyBorder="1" applyAlignment="1" applyProtection="1">
      <alignment horizontal="center" vertical="top" wrapText="1"/>
    </xf>
    <xf numFmtId="0" fontId="34" fillId="6" borderId="1" xfId="0" applyFont="1" applyFill="1" applyBorder="1" applyAlignment="1" applyProtection="1">
      <alignment horizontal="center" vertical="center" wrapText="1"/>
    </xf>
    <xf numFmtId="0" fontId="34" fillId="6" borderId="13" xfId="0" applyFont="1" applyFill="1" applyBorder="1" applyAlignment="1" applyProtection="1">
      <alignment horizontal="center" vertical="center" wrapText="1"/>
    </xf>
    <xf numFmtId="0" fontId="34" fillId="6" borderId="12" xfId="0" applyFont="1" applyFill="1" applyBorder="1" applyAlignment="1" applyProtection="1">
      <alignment horizontal="center" vertical="center" wrapText="1"/>
    </xf>
    <xf numFmtId="0" fontId="28" fillId="3" borderId="3" xfId="0" applyFont="1" applyFill="1" applyBorder="1" applyAlignment="1" applyProtection="1">
      <alignment horizontal="right" vertical="center"/>
    </xf>
    <xf numFmtId="0" fontId="28" fillId="3" borderId="17" xfId="0" applyFont="1" applyFill="1" applyBorder="1" applyAlignment="1" applyProtection="1">
      <alignment horizontal="right" vertical="center"/>
    </xf>
    <xf numFmtId="0" fontId="28" fillId="3" borderId="18" xfId="0" applyFont="1" applyFill="1" applyBorder="1" applyAlignment="1" applyProtection="1">
      <alignment horizontal="right" vertical="center"/>
    </xf>
    <xf numFmtId="0" fontId="33" fillId="0" borderId="39" xfId="0" applyFont="1" applyBorder="1" applyAlignment="1" applyProtection="1">
      <alignment horizontal="center" vertical="center" wrapText="1"/>
    </xf>
    <xf numFmtId="0" fontId="33" fillId="0" borderId="38" xfId="0" applyFont="1" applyBorder="1" applyAlignment="1" applyProtection="1">
      <alignment horizontal="center" vertical="center" wrapText="1"/>
    </xf>
    <xf numFmtId="0" fontId="31" fillId="0" borderId="13" xfId="0" applyFont="1" applyBorder="1" applyAlignment="1" applyProtection="1">
      <alignment horizontal="center" vertical="center" wrapText="1"/>
    </xf>
    <xf numFmtId="0" fontId="31" fillId="0" borderId="12" xfId="0" applyFont="1" applyBorder="1" applyAlignment="1" applyProtection="1">
      <alignment horizontal="center" vertical="center" wrapText="1"/>
    </xf>
    <xf numFmtId="0" fontId="31" fillId="0" borderId="10" xfId="0" applyFont="1" applyBorder="1" applyAlignment="1" applyProtection="1">
      <alignment horizontal="center" vertical="center" wrapText="1"/>
    </xf>
    <xf numFmtId="0" fontId="28" fillId="3" borderId="10"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18" fillId="0" borderId="13" xfId="0" applyFont="1" applyFill="1" applyBorder="1" applyAlignment="1" applyProtection="1">
      <alignment horizontal="center" vertical="center" wrapText="1"/>
      <protection locked="0"/>
    </xf>
    <xf numFmtId="0" fontId="35" fillId="3" borderId="13" xfId="0" applyFont="1" applyFill="1" applyBorder="1" applyAlignment="1" applyProtection="1">
      <alignment horizontal="center" vertical="center"/>
    </xf>
    <xf numFmtId="0" fontId="35" fillId="3" borderId="12" xfId="0" applyFont="1" applyFill="1" applyBorder="1" applyAlignment="1" applyProtection="1">
      <alignment horizontal="center" vertical="center"/>
    </xf>
    <xf numFmtId="0" fontId="28" fillId="3" borderId="10" xfId="0" applyFont="1" applyFill="1" applyBorder="1" applyAlignment="1" applyProtection="1">
      <alignment horizontal="center" vertical="center"/>
    </xf>
    <xf numFmtId="14" fontId="27" fillId="0" borderId="1" xfId="0" applyNumberFormat="1" applyFont="1" applyBorder="1" applyAlignment="1" applyProtection="1">
      <alignment horizontal="center" vertical="center" wrapText="1"/>
      <protection locked="0"/>
    </xf>
    <xf numFmtId="0" fontId="28" fillId="3" borderId="1" xfId="0" applyFont="1" applyFill="1" applyBorder="1" applyAlignment="1" applyProtection="1">
      <alignment horizontal="center" vertical="center"/>
    </xf>
    <xf numFmtId="0" fontId="28" fillId="7" borderId="12" xfId="0" applyFont="1" applyFill="1" applyBorder="1" applyAlignment="1" applyProtection="1">
      <alignment horizontal="center" vertical="center"/>
    </xf>
    <xf numFmtId="0" fontId="27" fillId="0" borderId="13" xfId="0" applyFont="1" applyBorder="1" applyAlignment="1" applyProtection="1">
      <alignment horizontal="center"/>
    </xf>
    <xf numFmtId="0" fontId="27" fillId="0" borderId="12" xfId="0" applyFont="1" applyBorder="1" applyAlignment="1" applyProtection="1">
      <alignment horizontal="center"/>
    </xf>
    <xf numFmtId="1" fontId="34" fillId="0" borderId="37" xfId="0" applyNumberFormat="1" applyFont="1" applyBorder="1" applyAlignment="1" applyProtection="1">
      <alignment horizontal="center" vertical="center" wrapText="1"/>
    </xf>
    <xf numFmtId="1" fontId="34" fillId="0" borderId="38" xfId="0" applyNumberFormat="1" applyFont="1" applyBorder="1" applyAlignment="1" applyProtection="1">
      <alignment horizontal="center" vertical="center" wrapText="1"/>
    </xf>
    <xf numFmtId="0" fontId="34" fillId="5" borderId="1" xfId="0" applyFont="1" applyFill="1" applyBorder="1" applyAlignment="1" applyProtection="1">
      <alignment horizontal="center" vertical="center"/>
    </xf>
    <xf numFmtId="0" fontId="28" fillId="2" borderId="1" xfId="0" applyFont="1" applyFill="1" applyBorder="1" applyAlignment="1" applyProtection="1">
      <alignment horizontal="center" vertical="center" wrapText="1"/>
    </xf>
    <xf numFmtId="0" fontId="27" fillId="3" borderId="3" xfId="0" applyFont="1" applyFill="1" applyBorder="1" applyAlignment="1" applyProtection="1">
      <alignment horizontal="center" vertical="center"/>
    </xf>
    <xf numFmtId="0" fontId="27" fillId="3" borderId="18" xfId="0" applyFont="1" applyFill="1" applyBorder="1" applyAlignment="1" applyProtection="1">
      <alignment horizontal="center" vertical="center"/>
    </xf>
    <xf numFmtId="0" fontId="29" fillId="0" borderId="3" xfId="0" applyFont="1" applyBorder="1" applyAlignment="1" applyProtection="1">
      <alignment horizontal="center" vertical="center"/>
    </xf>
    <xf numFmtId="0" fontId="29" fillId="0" borderId="17" xfId="0" applyFont="1" applyBorder="1" applyAlignment="1" applyProtection="1">
      <alignment horizontal="center" vertical="center"/>
    </xf>
    <xf numFmtId="0" fontId="29" fillId="0" borderId="18" xfId="0" applyFont="1" applyBorder="1" applyAlignment="1" applyProtection="1">
      <alignment horizontal="center" vertical="center"/>
    </xf>
    <xf numFmtId="0" fontId="18" fillId="0" borderId="17" xfId="0" applyFont="1" applyBorder="1" applyAlignment="1" applyProtection="1">
      <alignment horizontal="center" vertical="center"/>
    </xf>
    <xf numFmtId="0" fontId="18" fillId="0" borderId="18" xfId="0" applyFont="1" applyBorder="1" applyAlignment="1" applyProtection="1">
      <alignment horizontal="center" vertical="center"/>
    </xf>
    <xf numFmtId="0" fontId="29" fillId="0" borderId="10" xfId="0" applyFont="1" applyBorder="1" applyAlignment="1" applyProtection="1">
      <alignment horizontal="center" vertical="center"/>
    </xf>
    <xf numFmtId="0" fontId="28" fillId="2" borderId="1" xfId="0" applyFont="1" applyFill="1" applyBorder="1" applyAlignment="1" applyProtection="1">
      <alignment horizontal="center" wrapText="1"/>
    </xf>
    <xf numFmtId="0" fontId="29" fillId="0" borderId="1" xfId="0" applyFont="1" applyBorder="1" applyAlignment="1" applyProtection="1">
      <alignment horizontal="center" vertical="center" wrapText="1"/>
    </xf>
    <xf numFmtId="0" fontId="27" fillId="7" borderId="1" xfId="0" applyFont="1" applyFill="1" applyBorder="1" applyAlignment="1" applyProtection="1">
      <alignment horizontal="center"/>
    </xf>
    <xf numFmtId="0" fontId="28" fillId="7" borderId="2" xfId="0" applyFont="1" applyFill="1" applyBorder="1" applyAlignment="1" applyProtection="1">
      <alignment horizontal="center" vertical="center"/>
    </xf>
    <xf numFmtId="0" fontId="28" fillId="7" borderId="0" xfId="0" applyFont="1" applyFill="1" applyBorder="1" applyAlignment="1" applyProtection="1">
      <alignment horizontal="center" vertical="center"/>
    </xf>
    <xf numFmtId="0" fontId="28" fillId="7" borderId="7" xfId="0" applyFont="1" applyFill="1" applyBorder="1" applyAlignment="1" applyProtection="1">
      <alignment horizontal="center" vertical="center"/>
    </xf>
    <xf numFmtId="0" fontId="28" fillId="7" borderId="11" xfId="0" applyFont="1" applyFill="1" applyBorder="1" applyAlignment="1" applyProtection="1">
      <alignment horizontal="center" vertical="center"/>
    </xf>
    <xf numFmtId="0" fontId="18" fillId="3" borderId="9" xfId="0" applyFont="1" applyFill="1" applyBorder="1" applyAlignment="1">
      <alignment horizontal="center" vertical="center"/>
    </xf>
    <xf numFmtId="0" fontId="18" fillId="3" borderId="5" xfId="0" applyFont="1" applyFill="1" applyBorder="1" applyAlignment="1">
      <alignment horizontal="center" vertical="center"/>
    </xf>
    <xf numFmtId="0" fontId="18" fillId="3" borderId="3" xfId="0" applyFont="1" applyFill="1" applyBorder="1" applyAlignment="1">
      <alignment horizontal="center" vertical="center"/>
    </xf>
    <xf numFmtId="0" fontId="18" fillId="3" borderId="17" xfId="0" applyFont="1" applyFill="1" applyBorder="1" applyAlignment="1">
      <alignment horizontal="center" vertical="center"/>
    </xf>
    <xf numFmtId="0" fontId="18" fillId="3" borderId="18" xfId="0" applyFont="1" applyFill="1" applyBorder="1" applyAlignment="1">
      <alignment horizontal="center" vertical="center"/>
    </xf>
    <xf numFmtId="0" fontId="0" fillId="3" borderId="1" xfId="0" applyFill="1" applyBorder="1" applyAlignment="1" applyProtection="1">
      <alignment horizontal="center" vertical="center"/>
      <protection locked="0"/>
    </xf>
    <xf numFmtId="0" fontId="18" fillId="3" borderId="1" xfId="0" applyFont="1" applyFill="1" applyBorder="1" applyAlignment="1">
      <alignment horizontal="center" vertical="center"/>
    </xf>
    <xf numFmtId="0" fontId="27" fillId="3" borderId="3" xfId="0" applyFont="1" applyFill="1" applyBorder="1" applyAlignment="1" applyProtection="1">
      <alignment horizontal="center" vertical="center"/>
      <protection locked="0"/>
    </xf>
    <xf numFmtId="0" fontId="27" fillId="3" borderId="17" xfId="0" applyFont="1" applyFill="1" applyBorder="1" applyAlignment="1" applyProtection="1">
      <alignment horizontal="center" vertical="center"/>
      <protection locked="0"/>
    </xf>
    <xf numFmtId="0" fontId="27" fillId="3" borderId="18" xfId="0" applyFont="1" applyFill="1" applyBorder="1" applyAlignment="1" applyProtection="1">
      <alignment horizontal="center" vertical="center"/>
      <protection locked="0"/>
    </xf>
    <xf numFmtId="0" fontId="27" fillId="3" borderId="1" xfId="0" applyFont="1" applyFill="1" applyBorder="1" applyAlignment="1" applyProtection="1">
      <alignment horizontal="center" vertical="center"/>
      <protection locked="0"/>
    </xf>
    <xf numFmtId="0" fontId="27" fillId="3" borderId="2" xfId="0" applyFont="1" applyFill="1" applyBorder="1" applyAlignment="1" applyProtection="1">
      <alignment horizontal="center" vertical="center"/>
      <protection locked="0"/>
    </xf>
    <xf numFmtId="0" fontId="27" fillId="3" borderId="0" xfId="0" applyFont="1" applyFill="1" applyAlignment="1" applyProtection="1">
      <alignment horizontal="center" vertical="center"/>
      <protection locked="0"/>
    </xf>
    <xf numFmtId="0" fontId="27" fillId="3" borderId="12" xfId="0" applyFont="1" applyFill="1" applyBorder="1" applyAlignment="1" applyProtection="1">
      <alignment horizontal="justify" vertical="center" wrapText="1"/>
      <protection locked="0"/>
    </xf>
    <xf numFmtId="0" fontId="27" fillId="3" borderId="10" xfId="0" applyFont="1" applyFill="1" applyBorder="1" applyAlignment="1" applyProtection="1">
      <alignment horizontal="justify" vertical="center" wrapText="1"/>
      <protection locked="0"/>
    </xf>
    <xf numFmtId="0" fontId="60" fillId="0" borderId="1" xfId="0" applyFont="1" applyBorder="1" applyAlignment="1" applyProtection="1">
      <alignment horizontal="center" vertical="center" wrapText="1"/>
      <protection locked="0"/>
    </xf>
    <xf numFmtId="0" fontId="60" fillId="0" borderId="13" xfId="0" applyFont="1" applyBorder="1" applyAlignment="1" applyProtection="1">
      <alignment horizontal="center" vertical="center" wrapText="1"/>
      <protection locked="0"/>
    </xf>
    <xf numFmtId="14" fontId="27" fillId="0" borderId="13" xfId="0" applyNumberFormat="1" applyFont="1" applyBorder="1" applyAlignment="1" applyProtection="1">
      <alignment horizontal="center" vertical="center"/>
      <protection locked="0"/>
    </xf>
    <xf numFmtId="0" fontId="32" fillId="0" borderId="1"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61" fillId="0" borderId="1" xfId="2" applyBorder="1" applyAlignment="1">
      <alignment horizontal="center" vertical="center"/>
    </xf>
    <xf numFmtId="0" fontId="19" fillId="0" borderId="1" xfId="0" applyFont="1" applyBorder="1" applyAlignment="1">
      <alignment horizontal="center" vertical="center"/>
    </xf>
    <xf numFmtId="0" fontId="61" fillId="0" borderId="3" xfId="2" applyBorder="1" applyAlignment="1">
      <alignment horizontal="center" vertical="center"/>
    </xf>
    <xf numFmtId="0" fontId="27" fillId="0" borderId="2" xfId="0" applyFont="1" applyBorder="1" applyAlignment="1" applyProtection="1">
      <alignment horizontal="center" vertical="center"/>
      <protection locked="0"/>
    </xf>
    <xf numFmtId="0" fontId="27" fillId="0" borderId="0" xfId="0" applyFont="1" applyAlignment="1" applyProtection="1">
      <alignment horizontal="center" vertical="center"/>
      <protection locked="0"/>
    </xf>
    <xf numFmtId="0" fontId="19" fillId="0" borderId="12" xfId="0" applyFont="1" applyBorder="1" applyAlignment="1" applyProtection="1">
      <alignment horizontal="left" vertical="center" wrapText="1"/>
      <protection locked="0"/>
    </xf>
    <xf numFmtId="0" fontId="19" fillId="0" borderId="10" xfId="0" applyFont="1" applyBorder="1" applyAlignment="1" applyProtection="1">
      <alignment horizontal="left" vertical="center" wrapText="1"/>
      <protection locked="0"/>
    </xf>
    <xf numFmtId="0" fontId="27" fillId="0" borderId="13" xfId="0" applyFont="1" applyBorder="1" applyAlignment="1" applyProtection="1">
      <alignment horizontal="left" vertical="center" wrapText="1"/>
      <protection locked="0"/>
    </xf>
    <xf numFmtId="0" fontId="27" fillId="0" borderId="10" xfId="0" applyFont="1" applyBorder="1" applyAlignment="1" applyProtection="1">
      <alignment horizontal="left" vertical="center"/>
      <protection locked="0"/>
    </xf>
    <xf numFmtId="0" fontId="62" fillId="0" borderId="1" xfId="0" applyFont="1" applyBorder="1" applyAlignment="1" applyProtection="1">
      <alignment horizontal="center" vertical="center" wrapText="1"/>
      <protection locked="0"/>
    </xf>
    <xf numFmtId="0" fontId="62" fillId="0" borderId="13" xfId="0" applyFont="1" applyBorder="1" applyAlignment="1" applyProtection="1">
      <alignment horizontal="center" vertical="center" wrapText="1"/>
      <protection locked="0"/>
    </xf>
    <xf numFmtId="0" fontId="27" fillId="0" borderId="13" xfId="0" applyFont="1" applyBorder="1" applyAlignment="1" applyProtection="1">
      <alignment horizontal="left" wrapText="1"/>
      <protection locked="0"/>
    </xf>
    <xf numFmtId="0" fontId="27" fillId="0" borderId="12" xfId="0" applyFont="1" applyBorder="1" applyAlignment="1" applyProtection="1">
      <alignment horizontal="left"/>
      <protection locked="0"/>
    </xf>
    <xf numFmtId="0" fontId="27" fillId="0" borderId="10" xfId="0" applyFont="1" applyBorder="1" applyAlignment="1" applyProtection="1">
      <alignment horizontal="left"/>
      <protection locked="0"/>
    </xf>
    <xf numFmtId="0" fontId="27" fillId="0" borderId="1" xfId="0" applyFont="1" applyBorder="1" applyAlignment="1" applyProtection="1">
      <alignment horizontal="left" vertical="center"/>
      <protection locked="0"/>
    </xf>
    <xf numFmtId="0" fontId="27" fillId="0" borderId="13" xfId="0" applyFont="1" applyBorder="1" applyAlignment="1" applyProtection="1">
      <alignment horizontal="left" vertical="center"/>
      <protection locked="0"/>
    </xf>
    <xf numFmtId="0" fontId="19" fillId="0" borderId="12" xfId="0" applyFont="1" applyBorder="1" applyAlignment="1" applyProtection="1">
      <alignment horizontal="center" vertical="center" wrapText="1"/>
      <protection locked="0"/>
    </xf>
    <xf numFmtId="0" fontId="19" fillId="0" borderId="10" xfId="0" applyFont="1" applyBorder="1" applyAlignment="1" applyProtection="1">
      <alignment horizontal="center" vertical="center" wrapText="1"/>
      <protection locked="0"/>
    </xf>
    <xf numFmtId="0" fontId="27" fillId="0" borderId="1" xfId="0" applyFont="1" applyBorder="1" applyAlignment="1" applyProtection="1">
      <alignment horizontal="left" vertical="top" wrapText="1"/>
      <protection locked="0"/>
    </xf>
    <xf numFmtId="0" fontId="27" fillId="0" borderId="1" xfId="0" applyFont="1" applyBorder="1" applyAlignment="1" applyProtection="1">
      <alignment horizontal="left" vertical="top"/>
      <protection locked="0"/>
    </xf>
    <xf numFmtId="0" fontId="27" fillId="0" borderId="13" xfId="0" applyFont="1" applyBorder="1" applyAlignment="1" applyProtection="1">
      <alignment horizontal="left" vertical="top"/>
      <protection locked="0"/>
    </xf>
    <xf numFmtId="0" fontId="27" fillId="0" borderId="12" xfId="0" applyFont="1" applyBorder="1" applyAlignment="1" applyProtection="1">
      <alignment horizontal="left" vertical="center"/>
      <protection locked="0"/>
    </xf>
    <xf numFmtId="0" fontId="19" fillId="0" borderId="1" xfId="0" applyFont="1" applyBorder="1" applyAlignment="1" applyProtection="1">
      <alignment horizontal="left" vertical="center" wrapText="1"/>
      <protection locked="0"/>
    </xf>
    <xf numFmtId="0" fontId="19" fillId="0" borderId="1" xfId="0" applyFont="1" applyBorder="1" applyAlignment="1" applyProtection="1">
      <alignment horizontal="left" vertical="center"/>
      <protection locked="0"/>
    </xf>
    <xf numFmtId="0" fontId="19" fillId="0" borderId="13" xfId="0" applyFont="1" applyBorder="1" applyAlignment="1" applyProtection="1">
      <alignment horizontal="left" vertical="center"/>
      <protection locked="0"/>
    </xf>
    <xf numFmtId="0" fontId="29" fillId="0" borderId="9" xfId="0" applyFont="1" applyBorder="1" applyAlignment="1">
      <alignment horizontal="center" vertical="center" wrapText="1"/>
    </xf>
    <xf numFmtId="0" fontId="29" fillId="0" borderId="5" xfId="0" applyFont="1" applyBorder="1" applyAlignment="1">
      <alignment horizontal="center" vertical="center" wrapText="1"/>
    </xf>
    <xf numFmtId="0" fontId="53" fillId="0" borderId="1" xfId="0" applyFont="1" applyBorder="1" applyAlignment="1" applyProtection="1">
      <alignment horizontal="center" vertical="center" wrapText="1"/>
      <protection locked="0"/>
    </xf>
    <xf numFmtId="0" fontId="32" fillId="0" borderId="3" xfId="0" applyFont="1" applyBorder="1" applyAlignment="1" applyProtection="1">
      <alignment horizontal="center" vertical="center" wrapText="1"/>
      <protection locked="0"/>
    </xf>
    <xf numFmtId="0" fontId="32" fillId="0" borderId="18" xfId="0" applyFont="1" applyBorder="1" applyAlignment="1" applyProtection="1">
      <alignment horizontal="center" vertical="center" wrapText="1"/>
      <protection locked="0"/>
    </xf>
    <xf numFmtId="0" fontId="53" fillId="0" borderId="3" xfId="0" applyFont="1" applyBorder="1" applyAlignment="1" applyProtection="1">
      <alignment horizontal="center" vertical="center" wrapText="1"/>
      <protection locked="0"/>
    </xf>
    <xf numFmtId="0" fontId="53" fillId="0" borderId="17" xfId="0" applyFont="1" applyBorder="1" applyAlignment="1" applyProtection="1">
      <alignment horizontal="center" vertical="center" wrapText="1"/>
      <protection locked="0"/>
    </xf>
    <xf numFmtId="0" fontId="53" fillId="0" borderId="18" xfId="0" applyFont="1" applyBorder="1" applyAlignment="1" applyProtection="1">
      <alignment horizontal="center" vertical="center" wrapText="1"/>
      <protection locked="0"/>
    </xf>
    <xf numFmtId="0" fontId="32" fillId="2" borderId="1" xfId="0" applyFont="1" applyFill="1" applyBorder="1" applyAlignment="1">
      <alignment horizontal="center" vertical="center" wrapText="1"/>
    </xf>
    <xf numFmtId="0" fontId="53" fillId="0" borderId="1" xfId="0" applyFont="1" applyBorder="1" applyAlignment="1" applyProtection="1">
      <alignment horizontal="left" vertical="center" wrapText="1"/>
      <protection locked="0"/>
    </xf>
    <xf numFmtId="14" fontId="53" fillId="0" borderId="3" xfId="0" applyNumberFormat="1" applyFont="1" applyBorder="1" applyAlignment="1" applyProtection="1">
      <alignment horizontal="center" vertical="center" wrapText="1"/>
      <protection locked="0"/>
    </xf>
    <xf numFmtId="0" fontId="53" fillId="0" borderId="1" xfId="0" applyFont="1" applyBorder="1" applyAlignment="1" applyProtection="1">
      <alignment horizontal="justify" vertical="center" wrapText="1"/>
      <protection locked="0"/>
    </xf>
    <xf numFmtId="0" fontId="32" fillId="3" borderId="10"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27" fillId="0" borderId="4" xfId="0" applyFont="1" applyBorder="1" applyAlignment="1" applyProtection="1">
      <alignment horizontal="justify" vertical="center" wrapText="1"/>
      <protection locked="0"/>
    </xf>
    <xf numFmtId="0" fontId="27" fillId="0" borderId="2" xfId="0" applyFont="1" applyBorder="1" applyAlignment="1" applyProtection="1">
      <alignment horizontal="justify" vertical="center" wrapText="1"/>
      <protection locked="0"/>
    </xf>
    <xf numFmtId="0" fontId="19" fillId="0" borderId="4" xfId="0" applyFont="1" applyBorder="1" applyAlignment="1" applyProtection="1">
      <alignment horizontal="justify" vertical="center" wrapText="1"/>
      <protection locked="0"/>
    </xf>
    <xf numFmtId="0" fontId="19" fillId="0" borderId="2" xfId="0" applyFont="1" applyBorder="1" applyAlignment="1" applyProtection="1">
      <alignment horizontal="justify" vertical="center" wrapText="1"/>
      <protection locked="0"/>
    </xf>
    <xf numFmtId="0" fontId="29" fillId="0" borderId="1" xfId="0" applyFont="1" applyBorder="1" applyAlignment="1" applyProtection="1">
      <alignment horizontal="center" vertical="center" wrapText="1"/>
      <protection locked="0"/>
    </xf>
    <xf numFmtId="0" fontId="29" fillId="0" borderId="13" xfId="0" applyFont="1" applyBorder="1" applyAlignment="1" applyProtection="1">
      <alignment horizontal="center" vertical="center" wrapText="1"/>
      <protection locked="0"/>
    </xf>
    <xf numFmtId="0" fontId="29" fillId="3" borderId="13" xfId="0" applyFont="1" applyFill="1" applyBorder="1" applyAlignment="1">
      <alignment horizontal="center" vertical="center" wrapText="1"/>
    </xf>
    <xf numFmtId="0" fontId="29" fillId="3" borderId="12" xfId="0" applyFont="1" applyFill="1" applyBorder="1" applyAlignment="1">
      <alignment horizontal="center" vertical="center" wrapText="1"/>
    </xf>
    <xf numFmtId="0" fontId="53" fillId="0" borderId="1" xfId="0" applyFont="1" applyBorder="1" applyAlignment="1" applyProtection="1">
      <alignment horizontal="justify" vertical="center"/>
      <protection locked="0"/>
    </xf>
    <xf numFmtId="0" fontId="53" fillId="0" borderId="13" xfId="0" applyFont="1" applyBorder="1" applyAlignment="1" applyProtection="1">
      <alignment horizontal="justify" vertical="center"/>
      <protection locked="0"/>
    </xf>
    <xf numFmtId="0" fontId="32" fillId="0" borderId="1" xfId="0" applyFont="1" applyBorder="1" applyAlignment="1" applyProtection="1">
      <alignment horizontal="justify" vertical="center" wrapText="1"/>
      <protection locked="0"/>
    </xf>
  </cellXfs>
  <cellStyles count="3">
    <cellStyle name="Hipervínculo" xfId="2" builtinId="8"/>
    <cellStyle name="Normal" xfId="0" builtinId="0"/>
    <cellStyle name="Porcentaje" xfId="1" builtinId="5"/>
  </cellStyles>
  <dxfs count="240">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rgb="FF92D050"/>
          </stop>
          <stop position="1">
            <color rgb="FF00B050"/>
          </stop>
        </gradientFill>
      </fill>
    </dxf>
    <dxf>
      <fill>
        <gradientFill type="path" left="0.5" right="0.5" top="0.5" bottom="0.5">
          <stop position="0">
            <color rgb="FFFFC000"/>
          </stop>
          <stop position="1">
            <color rgb="FFEC6114"/>
          </stop>
        </gradientFill>
      </fill>
    </dxf>
    <dxf>
      <fill>
        <gradientFill type="path" left="0.5" right="0.5" top="0.5" bottom="0.5">
          <stop position="0">
            <color rgb="FFFFC000"/>
          </stop>
          <stop position="1">
            <color rgb="FFFFFF00"/>
          </stop>
        </gradientFill>
      </fill>
    </dxf>
    <dxf>
      <fill>
        <patternFill patternType="solid">
          <fgColor auto="1"/>
          <bgColor rgb="FFFF5050"/>
        </patternFill>
      </fill>
    </dxf>
    <dxf>
      <fill>
        <patternFill patternType="solid">
          <fgColor auto="1"/>
          <bgColor rgb="FF0EBE16"/>
        </patternFill>
      </fill>
    </dxf>
    <dxf>
      <fill>
        <patternFill>
          <bgColor rgb="FFFFFF00"/>
        </patternFill>
      </fill>
    </dxf>
    <dxf>
      <fill>
        <patternFill>
          <bgColor rgb="FFEC6114"/>
        </patternFill>
      </fill>
    </dxf>
    <dxf>
      <fill>
        <patternFill>
          <bgColor rgb="FFFF0000"/>
        </patternFill>
      </fill>
    </dxf>
    <dxf>
      <fill>
        <gradientFill type="path" left="0.5" right="0.5" top="0.5" bottom="0.5">
          <stop position="0">
            <color theme="0"/>
          </stop>
          <stop position="1">
            <color rgb="FFFF3399"/>
          </stop>
        </gradientFill>
      </fill>
    </dxf>
    <dxf>
      <fill>
        <gradientFill type="path" left="0.5" right="0.5" top="0.5" bottom="0.5">
          <stop position="0">
            <color theme="0"/>
          </stop>
          <stop position="1">
            <color rgb="FFFF6600"/>
          </stop>
        </gradientFill>
      </fill>
    </dxf>
    <dxf>
      <fill>
        <gradientFill type="path" left="0.5" right="0.5" top="0.5" bottom="0.5">
          <stop position="0">
            <color theme="0"/>
          </stop>
          <stop position="1">
            <color rgb="FF0066FF"/>
          </stop>
        </gradientFill>
      </fill>
    </dxf>
    <dxf>
      <fill>
        <gradientFill type="path" left="0.5" right="0.5" top="0.5" bottom="0.5">
          <stop position="0">
            <color theme="0"/>
          </stop>
          <stop position="1">
            <color rgb="FF66FF66"/>
          </stop>
        </gradientFill>
      </fill>
    </dxf>
    <dxf>
      <fill>
        <gradientFill type="path" left="0.5" right="0.5" top="0.5" bottom="0.5">
          <stop position="0">
            <color theme="0"/>
          </stop>
          <stop position="1">
            <color rgb="FF66FF66"/>
          </stop>
        </gradientFill>
      </fill>
    </dxf>
    <dxf>
      <fill>
        <gradientFill type="path" left="0.5" right="0.5" top="0.5" bottom="0.5">
          <stop position="0">
            <color theme="0"/>
          </stop>
          <stop position="1">
            <color rgb="FFFF6600"/>
          </stop>
        </gradientFill>
      </fill>
    </dxf>
    <dxf>
      <fill>
        <gradientFill type="path" left="0.5" right="0.5" top="0.5" bottom="0.5">
          <stop position="0">
            <color theme="0"/>
          </stop>
          <stop position="1">
            <color rgb="FFFF3399"/>
          </stop>
        </gradientFill>
      </fill>
    </dxf>
    <dxf>
      <fill>
        <gradientFill type="path" left="0.5" right="0.5" top="0.5" bottom="0.5">
          <stop position="0">
            <color theme="0"/>
          </stop>
          <stop position="1">
            <color rgb="FF0066FF"/>
          </stop>
        </gradientFill>
      </fill>
    </dxf>
    <dxf>
      <fill>
        <gradientFill type="path" left="0.5" right="0.5" top="0.5" bottom="0.5">
          <stop position="0">
            <color theme="0"/>
          </stop>
          <stop position="1">
            <color rgb="FFFF3399"/>
          </stop>
        </gradientFill>
      </fill>
    </dxf>
    <dxf>
      <fill>
        <gradientFill type="path" left="0.5" right="0.5" top="0.5" bottom="0.5">
          <stop position="0">
            <color theme="0"/>
          </stop>
          <stop position="1">
            <color rgb="FFFF6600"/>
          </stop>
        </gradientFill>
      </fill>
    </dxf>
    <dxf>
      <fill>
        <gradientFill type="path" left="0.5" right="0.5" top="0.5" bottom="0.5">
          <stop position="0">
            <color theme="0"/>
          </stop>
          <stop position="1">
            <color rgb="FF0066FF"/>
          </stop>
        </gradientFill>
      </fill>
    </dxf>
    <dxf>
      <fill>
        <gradientFill type="path" left="0.5" right="0.5" top="0.5" bottom="0.5">
          <stop position="0">
            <color theme="0"/>
          </stop>
          <stop position="1">
            <color rgb="FF66FF66"/>
          </stop>
        </gradientFill>
      </fill>
    </dxf>
    <dxf>
      <fill>
        <gradientFill type="path" left="0.5" right="0.5" top="0.5" bottom="0.5">
          <stop position="0">
            <color theme="0"/>
          </stop>
          <stop position="1">
            <color rgb="FF66FF66"/>
          </stop>
        </gradientFill>
      </fill>
    </dxf>
    <dxf>
      <fill>
        <gradientFill type="path" left="0.5" right="0.5" top="0.5" bottom="0.5">
          <stop position="0">
            <color theme="0"/>
          </stop>
          <stop position="1">
            <color rgb="FFFF6600"/>
          </stop>
        </gradientFill>
      </fill>
    </dxf>
    <dxf>
      <fill>
        <gradientFill type="path" left="0.5" right="0.5" top="0.5" bottom="0.5">
          <stop position="0">
            <color theme="0"/>
          </stop>
          <stop position="1">
            <color rgb="FFFF3399"/>
          </stop>
        </gradientFill>
      </fill>
    </dxf>
    <dxf>
      <fill>
        <gradientFill type="path" left="0.5" right="0.5" top="0.5" bottom="0.5">
          <stop position="0">
            <color theme="0"/>
          </stop>
          <stop position="1">
            <color rgb="FF0066FF"/>
          </stop>
        </gradientFill>
      </fill>
    </dxf>
    <dxf>
      <fill>
        <gradientFill type="path" left="0.5" right="0.5" top="0.5" bottom="0.5">
          <stop position="0">
            <color theme="0"/>
          </stop>
          <stop position="1">
            <color rgb="FFFF3399"/>
          </stop>
        </gradientFill>
      </fill>
    </dxf>
    <dxf>
      <fill>
        <gradientFill type="path" left="0.5" right="0.5" top="0.5" bottom="0.5">
          <stop position="0">
            <color theme="0"/>
          </stop>
          <stop position="1">
            <color rgb="FFFF6600"/>
          </stop>
        </gradientFill>
      </fill>
    </dxf>
    <dxf>
      <fill>
        <gradientFill type="path" left="0.5" right="0.5" top="0.5" bottom="0.5">
          <stop position="0">
            <color theme="0"/>
          </stop>
          <stop position="1">
            <color rgb="FF0066FF"/>
          </stop>
        </gradientFill>
      </fill>
    </dxf>
    <dxf>
      <fill>
        <gradientFill type="path" left="0.5" right="0.5" top="0.5" bottom="0.5">
          <stop position="0">
            <color theme="0"/>
          </stop>
          <stop position="1">
            <color rgb="FF66FF66"/>
          </stop>
        </gradientFill>
      </fill>
    </dxf>
    <dxf>
      <fill>
        <gradientFill type="path" left="0.5" right="0.5" top="0.5" bottom="0.5">
          <stop position="0">
            <color theme="0"/>
          </stop>
          <stop position="1">
            <color rgb="FF66FF66"/>
          </stop>
        </gradientFill>
      </fill>
    </dxf>
    <dxf>
      <fill>
        <gradientFill type="path" left="0.5" right="0.5" top="0.5" bottom="0.5">
          <stop position="0">
            <color theme="0"/>
          </stop>
          <stop position="1">
            <color rgb="FFFF6600"/>
          </stop>
        </gradientFill>
      </fill>
    </dxf>
    <dxf>
      <fill>
        <gradientFill type="path" left="0.5" right="0.5" top="0.5" bottom="0.5">
          <stop position="0">
            <color theme="0"/>
          </stop>
          <stop position="1">
            <color rgb="FFFF3399"/>
          </stop>
        </gradientFill>
      </fill>
    </dxf>
    <dxf>
      <fill>
        <gradientFill type="path" left="0.5" right="0.5" top="0.5" bottom="0.5">
          <stop position="0">
            <color theme="0"/>
          </stop>
          <stop position="1">
            <color rgb="FF0066FF"/>
          </stop>
        </gradientFill>
      </fill>
    </dxf>
    <dxf>
      <fill>
        <gradientFill type="path" left="0.5" right="0.5" top="0.5" bottom="0.5">
          <stop position="0">
            <color theme="0"/>
          </stop>
          <stop position="1">
            <color rgb="FF66FF66"/>
          </stop>
        </gradientFill>
      </fill>
    </dxf>
    <dxf>
      <fill>
        <gradientFill type="path" left="0.5" right="0.5" top="0.5" bottom="0.5">
          <stop position="0">
            <color theme="0"/>
          </stop>
          <stop position="1">
            <color rgb="FFFF6600"/>
          </stop>
        </gradientFill>
      </fill>
    </dxf>
    <dxf>
      <fill>
        <gradientFill type="path" left="0.5" right="0.5" top="0.5" bottom="0.5">
          <stop position="0">
            <color theme="0"/>
          </stop>
          <stop position="1">
            <color rgb="FFFF3399"/>
          </stop>
        </gradientFill>
      </fill>
    </dxf>
    <dxf>
      <fill>
        <gradientFill type="path" left="0.5" right="0.5" top="0.5" bottom="0.5">
          <stop position="0">
            <color theme="0"/>
          </stop>
          <stop position="1">
            <color rgb="FF0066FF"/>
          </stop>
        </gradientFill>
      </fill>
    </dxf>
    <dxf>
      <fill>
        <gradientFill type="path" left="0.5" right="0.5" top="0.5" bottom="0.5">
          <stop position="0">
            <color theme="0"/>
          </stop>
          <stop position="1">
            <color rgb="FFFF3399"/>
          </stop>
        </gradientFill>
      </fill>
    </dxf>
    <dxf>
      <fill>
        <gradientFill type="path" left="0.5" right="0.5" top="0.5" bottom="0.5">
          <stop position="0">
            <color theme="0"/>
          </stop>
          <stop position="1">
            <color rgb="FFFF6600"/>
          </stop>
        </gradientFill>
      </fill>
    </dxf>
    <dxf>
      <fill>
        <gradientFill type="path" left="0.5" right="0.5" top="0.5" bottom="0.5">
          <stop position="0">
            <color theme="0"/>
          </stop>
          <stop position="1">
            <color rgb="FF0066FF"/>
          </stop>
        </gradientFill>
      </fill>
    </dxf>
    <dxf>
      <fill>
        <gradientFill type="path" left="0.5" right="0.5" top="0.5" bottom="0.5">
          <stop position="0">
            <color theme="0"/>
          </stop>
          <stop position="1">
            <color rgb="FF66FF66"/>
          </stop>
        </gradientFill>
      </fill>
    </dxf>
  </dxfs>
  <tableStyles count="0" defaultTableStyle="TableStyleMedium2" defaultPivotStyle="PivotStyleLight16"/>
  <colors>
    <mruColors>
      <color rgb="FFFF5050"/>
      <color rgb="FFEC6114"/>
      <color rgb="FF0EBE16"/>
      <color rgb="FF66FF66"/>
      <color rgb="FFFF6699"/>
      <color rgb="FFFF7C80"/>
      <color rgb="FFFFCC99"/>
      <color rgb="FF00FF99"/>
      <color rgb="FF33CC33"/>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34</xdr:col>
      <xdr:colOff>0</xdr:colOff>
      <xdr:row>6</xdr:row>
      <xdr:rowOff>4536</xdr:rowOff>
    </xdr:to>
    <xdr:grpSp>
      <xdr:nvGrpSpPr>
        <xdr:cNvPr id="3" name="Group 4">
          <a:extLst>
            <a:ext uri="{FF2B5EF4-FFF2-40B4-BE49-F238E27FC236}">
              <a16:creationId xmlns:a16="http://schemas.microsoft.com/office/drawing/2014/main" id="{00000000-0008-0000-0000-000003000000}"/>
            </a:ext>
          </a:extLst>
        </xdr:cNvPr>
        <xdr:cNvGrpSpPr>
          <a:grpSpLocks/>
        </xdr:cNvGrpSpPr>
      </xdr:nvGrpSpPr>
      <xdr:grpSpPr bwMode="auto">
        <a:xfrm>
          <a:off x="0" y="31750"/>
          <a:ext cx="24726900" cy="1115786"/>
          <a:chOff x="-8" y="0"/>
          <a:chExt cx="1382" cy="136"/>
        </a:xfrm>
      </xdr:grpSpPr>
      <xdr:sp macro="" textlink="">
        <xdr:nvSpPr>
          <xdr:cNvPr id="4" name="1 CuadroTexto">
            <a:extLst>
              <a:ext uri="{FF2B5EF4-FFF2-40B4-BE49-F238E27FC236}">
                <a16:creationId xmlns:a16="http://schemas.microsoft.com/office/drawing/2014/main" id="{00000000-0008-0000-0000-000004000000}"/>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5" name="3 CuadroTexto">
            <a:extLst>
              <a:ext uri="{FF2B5EF4-FFF2-40B4-BE49-F238E27FC236}">
                <a16:creationId xmlns:a16="http://schemas.microsoft.com/office/drawing/2014/main" id="{00000000-0008-0000-0000-000005000000}"/>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6" name="7 CuadroTexto">
            <a:extLst>
              <a:ext uri="{FF2B5EF4-FFF2-40B4-BE49-F238E27FC236}">
                <a16:creationId xmlns:a16="http://schemas.microsoft.com/office/drawing/2014/main" id="{00000000-0008-0000-0000-000006000000}"/>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7" name="8 CuadroTexto">
            <a:extLst>
              <a:ext uri="{FF2B5EF4-FFF2-40B4-BE49-F238E27FC236}">
                <a16:creationId xmlns:a16="http://schemas.microsoft.com/office/drawing/2014/main" id="{00000000-0008-0000-0000-000007000000}"/>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GESTIÓN</a:t>
            </a:r>
            <a:r>
              <a:rPr lang="es-ES" sz="1100" b="1" i="0" strike="noStrike" baseline="0">
                <a:solidFill>
                  <a:srgbClr val="000000"/>
                </a:solidFill>
                <a:latin typeface="Times New Roman"/>
                <a:cs typeface="Times New Roman"/>
              </a:rPr>
              <a:t> DE MEJORAMIENTO</a:t>
            </a:r>
            <a:endParaRPr lang="es-ES" sz="1100" b="1" i="0" strike="noStrike">
              <a:solidFill>
                <a:srgbClr val="000000"/>
              </a:solidFill>
              <a:latin typeface="Times New Roman"/>
              <a:cs typeface="Times New Roman"/>
            </a:endParaRPr>
          </a:p>
        </xdr:txBody>
      </xdr:sp>
      <xdr:sp macro="" textlink="">
        <xdr:nvSpPr>
          <xdr:cNvPr id="8" name="10 CuadroTexto">
            <a:extLst>
              <a:ext uri="{FF2B5EF4-FFF2-40B4-BE49-F238E27FC236}">
                <a16:creationId xmlns:a16="http://schemas.microsoft.com/office/drawing/2014/main" id="{00000000-0008-0000-0000-000008000000}"/>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1100" b="1" i="0" strike="noStrike">
                <a:solidFill>
                  <a:srgbClr val="000000"/>
                </a:solidFill>
                <a:latin typeface="Times New Roman" pitchFamily="18" charset="0"/>
                <a:cs typeface="Times New Roman" pitchFamily="18" charset="0"/>
              </a:rPr>
              <a:t>MAPA DE RIESGOS DE CORRUPCIÓN</a:t>
            </a:r>
          </a:p>
        </xdr:txBody>
      </xdr:sp>
      <xdr:sp macro="" textlink="">
        <xdr:nvSpPr>
          <xdr:cNvPr id="9" name="11 CuadroTexto">
            <a:extLst>
              <a:ext uri="{FF2B5EF4-FFF2-40B4-BE49-F238E27FC236}">
                <a16:creationId xmlns:a16="http://schemas.microsoft.com/office/drawing/2014/main" id="{00000000-0008-0000-0000-000009000000}"/>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10" name="12 CuadroTexto">
            <a:extLst>
              <a:ext uri="{FF2B5EF4-FFF2-40B4-BE49-F238E27FC236}">
                <a16:creationId xmlns:a16="http://schemas.microsoft.com/office/drawing/2014/main" id="{00000000-0008-0000-0000-00000A000000}"/>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1" name="13 CuadroTexto">
            <a:extLst>
              <a:ext uri="{FF2B5EF4-FFF2-40B4-BE49-F238E27FC236}">
                <a16:creationId xmlns:a16="http://schemas.microsoft.com/office/drawing/2014/main" id="{00000000-0008-0000-0000-00000B000000}"/>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2" name="14 CuadroTexto">
            <a:extLst>
              <a:ext uri="{FF2B5EF4-FFF2-40B4-BE49-F238E27FC236}">
                <a16:creationId xmlns:a16="http://schemas.microsoft.com/office/drawing/2014/main" id="{00000000-0008-0000-0000-00000C000000}"/>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3" name="16 CuadroTexto">
            <a:extLst>
              <a:ext uri="{FF2B5EF4-FFF2-40B4-BE49-F238E27FC236}">
                <a16:creationId xmlns:a16="http://schemas.microsoft.com/office/drawing/2014/main" id="{00000000-0008-0000-0000-00000D000000}"/>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000" b="1" i="0" strike="noStrike">
                <a:solidFill>
                  <a:srgbClr val="000000"/>
                </a:solidFill>
                <a:latin typeface="Times New Roman"/>
                <a:cs typeface="Times New Roman"/>
              </a:rPr>
              <a:t>E-MEJ-FT-00</a:t>
            </a:r>
          </a:p>
        </xdr:txBody>
      </xdr:sp>
      <xdr:sp macro="" textlink="">
        <xdr:nvSpPr>
          <xdr:cNvPr id="14" name="17 CuadroTexto">
            <a:extLst>
              <a:ext uri="{FF2B5EF4-FFF2-40B4-BE49-F238E27FC236}">
                <a16:creationId xmlns:a16="http://schemas.microsoft.com/office/drawing/2014/main" id="{00000000-0008-0000-0000-00000E000000}"/>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200" b="1" i="0" strike="noStrike">
                <a:solidFill>
                  <a:srgbClr val="000000"/>
                </a:solidFill>
                <a:latin typeface="Times New Roman"/>
                <a:cs typeface="Times New Roman"/>
              </a:rPr>
              <a:t>1</a:t>
            </a:r>
          </a:p>
        </xdr:txBody>
      </xdr:sp>
      <xdr:sp macro="" textlink="">
        <xdr:nvSpPr>
          <xdr:cNvPr id="15" name="18 CuadroTexto">
            <a:extLst>
              <a:ext uri="{FF2B5EF4-FFF2-40B4-BE49-F238E27FC236}">
                <a16:creationId xmlns:a16="http://schemas.microsoft.com/office/drawing/2014/main" id="{00000000-0008-0000-0000-00000F000000}"/>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b="1">
                <a:latin typeface="Times New Roman" pitchFamily="18" charset="0"/>
                <a:cs typeface="Times New Roman" pitchFamily="18" charset="0"/>
              </a:rPr>
              <a:t>1 DE 1</a:t>
            </a:r>
          </a:p>
        </xdr:txBody>
      </xdr:sp>
      <xdr:sp macro="" textlink="">
        <xdr:nvSpPr>
          <xdr:cNvPr id="16" name="19 CuadroTexto">
            <a:extLst>
              <a:ext uri="{FF2B5EF4-FFF2-40B4-BE49-F238E27FC236}">
                <a16:creationId xmlns:a16="http://schemas.microsoft.com/office/drawing/2014/main" id="{00000000-0008-0000-0000-000010000000}"/>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000" b="1" i="0" strike="noStrike">
                <a:solidFill>
                  <a:srgbClr val="000000"/>
                </a:solidFill>
                <a:latin typeface="Times New Roman"/>
                <a:cs typeface="Times New Roman"/>
              </a:rPr>
              <a:t>NOVIEMBRE DE 2016</a:t>
            </a:r>
          </a:p>
        </xdr:txBody>
      </xdr:sp>
    </xdr:grpSp>
    <xdr:clientData/>
  </xdr:twoCellAnchor>
  <xdr:twoCellAnchor editAs="oneCell">
    <xdr:from>
      <xdr:col>0</xdr:col>
      <xdr:colOff>1226484</xdr:colOff>
      <xdr:row>0</xdr:row>
      <xdr:rowOff>79375</xdr:rowOff>
    </xdr:from>
    <xdr:to>
      <xdr:col>1</xdr:col>
      <xdr:colOff>622181</xdr:colOff>
      <xdr:row>5</xdr:row>
      <xdr:rowOff>149985</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911038" cy="1023110"/>
        </a:xfrm>
        <a:prstGeom prst="rect">
          <a:avLst/>
        </a:prstGeom>
      </xdr:spPr>
    </xdr:pic>
    <xdr:clientData/>
  </xdr:twoCellAnchor>
  <xdr:twoCellAnchor>
    <xdr:from>
      <xdr:col>11</xdr:col>
      <xdr:colOff>1397000</xdr:colOff>
      <xdr:row>47</xdr:row>
      <xdr:rowOff>0</xdr:rowOff>
    </xdr:from>
    <xdr:to>
      <xdr:col>11</xdr:col>
      <xdr:colOff>2968625</xdr:colOff>
      <xdr:row>47</xdr:row>
      <xdr:rowOff>0</xdr:rowOff>
    </xdr:to>
    <xdr:cxnSp macro="">
      <xdr:nvCxnSpPr>
        <xdr:cNvPr id="47" name="Conector recto 46">
          <a:extLst>
            <a:ext uri="{FF2B5EF4-FFF2-40B4-BE49-F238E27FC236}">
              <a16:creationId xmlns:a16="http://schemas.microsoft.com/office/drawing/2014/main" id="{00000000-0008-0000-0000-00002F000000}"/>
            </a:ext>
          </a:extLst>
        </xdr:cNvPr>
        <xdr:cNvCxnSpPr/>
      </xdr:nvCxnSpPr>
      <xdr:spPr>
        <a:xfrm>
          <a:off x="11620500" y="6492875"/>
          <a:ext cx="15716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1428750</xdr:colOff>
      <xdr:row>48</xdr:row>
      <xdr:rowOff>1</xdr:rowOff>
    </xdr:from>
    <xdr:to>
      <xdr:col>12</xdr:col>
      <xdr:colOff>0</xdr:colOff>
      <xdr:row>48</xdr:row>
      <xdr:rowOff>15875</xdr:rowOff>
    </xdr:to>
    <xdr:cxnSp macro="">
      <xdr:nvCxnSpPr>
        <xdr:cNvPr id="55" name="Conector recto 54">
          <a:extLst>
            <a:ext uri="{FF2B5EF4-FFF2-40B4-BE49-F238E27FC236}">
              <a16:creationId xmlns:a16="http://schemas.microsoft.com/office/drawing/2014/main" id="{00000000-0008-0000-0000-000037000000}"/>
            </a:ext>
          </a:extLst>
        </xdr:cNvPr>
        <xdr:cNvCxnSpPr/>
      </xdr:nvCxnSpPr>
      <xdr:spPr>
        <a:xfrm flipV="1">
          <a:off x="11652250" y="6683376"/>
          <a:ext cx="1555750" cy="1587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57380</xdr:colOff>
      <xdr:row>0</xdr:row>
      <xdr:rowOff>66177</xdr:rowOff>
    </xdr:from>
    <xdr:to>
      <xdr:col>32</xdr:col>
      <xdr:colOff>757091</xdr:colOff>
      <xdr:row>6</xdr:row>
      <xdr:rowOff>34427</xdr:rowOff>
    </xdr:to>
    <xdr:grpSp>
      <xdr:nvGrpSpPr>
        <xdr:cNvPr id="2" name="Group 4">
          <a:extLst>
            <a:ext uri="{FF2B5EF4-FFF2-40B4-BE49-F238E27FC236}">
              <a16:creationId xmlns:a16="http://schemas.microsoft.com/office/drawing/2014/main" id="{A896EA7F-04BA-4E91-B726-F1835047CA57}"/>
            </a:ext>
          </a:extLst>
        </xdr:cNvPr>
        <xdr:cNvGrpSpPr>
          <a:grpSpLocks/>
        </xdr:cNvGrpSpPr>
      </xdr:nvGrpSpPr>
      <xdr:grpSpPr bwMode="auto">
        <a:xfrm>
          <a:off x="57380" y="66177"/>
          <a:ext cx="51658461" cy="1182688"/>
          <a:chOff x="-8" y="0"/>
          <a:chExt cx="1382" cy="136"/>
        </a:xfrm>
      </xdr:grpSpPr>
      <xdr:sp macro="" textlink="">
        <xdr:nvSpPr>
          <xdr:cNvPr id="3" name="1 CuadroTexto">
            <a:extLst>
              <a:ext uri="{FF2B5EF4-FFF2-40B4-BE49-F238E27FC236}">
                <a16:creationId xmlns:a16="http://schemas.microsoft.com/office/drawing/2014/main" id="{89F277D7-DBCF-42C8-B71D-3725399C93BC}"/>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446AC196-B089-403A-BE18-DA871F97825D}"/>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F8EFF8E0-32BE-40D5-910E-EB0F61A4BA90}"/>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C63E6106-CD1A-490E-AA1E-E3AB52BC3736}"/>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F10241C4-DC95-4CBC-8405-4158BC6A5270}"/>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C66C46BC-5921-4AD8-BA91-32C6D66921F5}"/>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567275C3-DC58-43A9-8A7C-5B13DA7AA1F4}"/>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5E7F4E29-CF6F-4B04-8EA7-4BC0A7CB4411}"/>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542D10E8-96CB-4512-A75C-A562AA5423BD}"/>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AAFA92FF-4A5F-4B21-BFD0-8FE6D9769048}"/>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E3F85E36-836F-4CDF-9672-776FB0C8F9C5}"/>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281F6E00-0CF7-4D50-8F68-EB0062796763}"/>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D83F7243-8976-4564-896A-BF370BD2BD62}"/>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twoCellAnchor>
  <xdr:twoCellAnchor editAs="oneCell">
    <xdr:from>
      <xdr:col>0</xdr:col>
      <xdr:colOff>1226484</xdr:colOff>
      <xdr:row>0</xdr:row>
      <xdr:rowOff>79375</xdr:rowOff>
    </xdr:from>
    <xdr:to>
      <xdr:col>1</xdr:col>
      <xdr:colOff>622181</xdr:colOff>
      <xdr:row>5</xdr:row>
      <xdr:rowOff>323167</xdr:rowOff>
    </xdr:to>
    <xdr:pic>
      <xdr:nvPicPr>
        <xdr:cNvPr id="16" name="Imagen 16">
          <a:extLst>
            <a:ext uri="{FF2B5EF4-FFF2-40B4-BE49-F238E27FC236}">
              <a16:creationId xmlns:a16="http://schemas.microsoft.com/office/drawing/2014/main" id="{ABD3D991-03FF-424E-B0A2-F8FFDC8337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900647" cy="10534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31</xdr:col>
      <xdr:colOff>543152</xdr:colOff>
      <xdr:row>6</xdr:row>
      <xdr:rowOff>0</xdr:rowOff>
    </xdr:to>
    <xdr:grpSp>
      <xdr:nvGrpSpPr>
        <xdr:cNvPr id="2" name="Group 4">
          <a:extLst>
            <a:ext uri="{FF2B5EF4-FFF2-40B4-BE49-F238E27FC236}">
              <a16:creationId xmlns:a16="http://schemas.microsoft.com/office/drawing/2014/main" id="{6671A185-82ED-40A8-A4F1-57AC37CB0453}"/>
            </a:ext>
          </a:extLst>
        </xdr:cNvPr>
        <xdr:cNvGrpSpPr>
          <a:grpSpLocks/>
        </xdr:cNvGrpSpPr>
      </xdr:nvGrpSpPr>
      <xdr:grpSpPr bwMode="auto">
        <a:xfrm>
          <a:off x="0" y="31750"/>
          <a:ext cx="51585246" cy="1170781"/>
          <a:chOff x="-8" y="0"/>
          <a:chExt cx="1382" cy="136"/>
        </a:xfrm>
      </xdr:grpSpPr>
      <xdr:sp macro="" textlink="">
        <xdr:nvSpPr>
          <xdr:cNvPr id="3" name="1 CuadroTexto">
            <a:extLst>
              <a:ext uri="{FF2B5EF4-FFF2-40B4-BE49-F238E27FC236}">
                <a16:creationId xmlns:a16="http://schemas.microsoft.com/office/drawing/2014/main" id="{67A023C9-7DE8-4A04-8943-2E6FC2F717CF}"/>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196E7C01-9B1F-4E87-9D9B-736739092B08}"/>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259A1883-879A-441E-99F0-E35E3CC5B539}"/>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BC13A2EA-117D-4E8F-A6D5-9F69F94B5FA9}"/>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65BFF531-D510-4FF9-8B44-0ABC1D6AEF25}"/>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3CCF4429-6B23-41B1-A3D7-A2E263480C18}"/>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CC38CEF8-BB51-4A91-9D50-58FA028390F3}"/>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7249B383-90E8-4B72-88CC-5DA78604E177}"/>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0DE8200F-267F-4B61-B398-AC9395F4DD8D}"/>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0F337383-933B-4964-8DC9-88D87903798E}"/>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83436217-1035-48A7-B4F2-50305026C41D}"/>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B8513709-06DE-4C3A-9642-023B036756D4}"/>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51FD80EC-C9C6-4F21-97A6-3D2657C1BD9D}"/>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twoCellAnchor>
  <xdr:twoCellAnchor editAs="oneCell">
    <xdr:from>
      <xdr:col>0</xdr:col>
      <xdr:colOff>1226484</xdr:colOff>
      <xdr:row>0</xdr:row>
      <xdr:rowOff>79375</xdr:rowOff>
    </xdr:from>
    <xdr:to>
      <xdr:col>1</xdr:col>
      <xdr:colOff>622181</xdr:colOff>
      <xdr:row>5</xdr:row>
      <xdr:rowOff>323167</xdr:rowOff>
    </xdr:to>
    <xdr:pic>
      <xdr:nvPicPr>
        <xdr:cNvPr id="16" name="Imagen 16">
          <a:extLst>
            <a:ext uri="{FF2B5EF4-FFF2-40B4-BE49-F238E27FC236}">
              <a16:creationId xmlns:a16="http://schemas.microsoft.com/office/drawing/2014/main" id="{50510FAE-C96B-4992-94E2-AE8A4BA9C3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891122" cy="10534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30</xdr:col>
      <xdr:colOff>446314</xdr:colOff>
      <xdr:row>6</xdr:row>
      <xdr:rowOff>0</xdr:rowOff>
    </xdr:to>
    <xdr:grpSp>
      <xdr:nvGrpSpPr>
        <xdr:cNvPr id="2" name="Group 4">
          <a:extLst>
            <a:ext uri="{FF2B5EF4-FFF2-40B4-BE49-F238E27FC236}">
              <a16:creationId xmlns:a16="http://schemas.microsoft.com/office/drawing/2014/main" id="{1E3C433A-4EEA-4245-9612-66EFA40DDAE0}"/>
            </a:ext>
          </a:extLst>
        </xdr:cNvPr>
        <xdr:cNvGrpSpPr>
          <a:grpSpLocks/>
        </xdr:cNvGrpSpPr>
      </xdr:nvGrpSpPr>
      <xdr:grpSpPr bwMode="auto">
        <a:xfrm>
          <a:off x="0" y="31750"/>
          <a:ext cx="51690814" cy="1206500"/>
          <a:chOff x="-8" y="0"/>
          <a:chExt cx="1382" cy="136"/>
        </a:xfrm>
      </xdr:grpSpPr>
      <xdr:sp macro="" textlink="">
        <xdr:nvSpPr>
          <xdr:cNvPr id="3" name="1 CuadroTexto">
            <a:extLst>
              <a:ext uri="{FF2B5EF4-FFF2-40B4-BE49-F238E27FC236}">
                <a16:creationId xmlns:a16="http://schemas.microsoft.com/office/drawing/2014/main" id="{AE30DA24-9866-42B2-803B-303DE6D1C9DB}"/>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198BC878-9EEF-4D07-B345-71EF5CF750EA}"/>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BFD53F07-7728-4710-AB5C-03E2EF852055}"/>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45C49A83-25BC-4C7E-8065-3E9E601D7B2C}"/>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25AC6C03-0FD8-4DE8-A0D3-3699A2731CAE}"/>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98D8183D-20DC-402B-B779-C1F1978E2255}"/>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9A561515-D5E0-4E0D-AF39-7BD3BD4D21F3}"/>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5F3E4EE5-54DD-4D6B-9D8D-9CCB54C65587}"/>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DA76AE2B-A215-4546-955B-D4AE7BCD94D6}"/>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D8925ECF-A5AC-4E1C-88BB-ABE25442D438}"/>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9246EF58-232D-40EB-8825-837947BD8027}"/>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A724DFB7-59D9-4DA4-AF8B-4840D5AC4265}"/>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F9719517-DC73-40DB-8FA4-243FE1C749D7}"/>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twoCellAnchor>
  <xdr:twoCellAnchor editAs="oneCell">
    <xdr:from>
      <xdr:col>0</xdr:col>
      <xdr:colOff>1226484</xdr:colOff>
      <xdr:row>0</xdr:row>
      <xdr:rowOff>79375</xdr:rowOff>
    </xdr:from>
    <xdr:to>
      <xdr:col>0</xdr:col>
      <xdr:colOff>2122369</xdr:colOff>
      <xdr:row>5</xdr:row>
      <xdr:rowOff>323167</xdr:rowOff>
    </xdr:to>
    <xdr:pic>
      <xdr:nvPicPr>
        <xdr:cNvPr id="16" name="Imagen 16">
          <a:extLst>
            <a:ext uri="{FF2B5EF4-FFF2-40B4-BE49-F238E27FC236}">
              <a16:creationId xmlns:a16="http://schemas.microsoft.com/office/drawing/2014/main" id="{21915371-85EA-47CE-9656-DC543AD80C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895885" cy="10534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31751</xdr:rowOff>
    </xdr:from>
    <xdr:to>
      <xdr:col>32</xdr:col>
      <xdr:colOff>1123156</xdr:colOff>
      <xdr:row>5</xdr:row>
      <xdr:rowOff>349251</xdr:rowOff>
    </xdr:to>
    <xdr:grpSp>
      <xdr:nvGrpSpPr>
        <xdr:cNvPr id="2" name="Group 4">
          <a:extLst>
            <a:ext uri="{FF2B5EF4-FFF2-40B4-BE49-F238E27FC236}">
              <a16:creationId xmlns:a16="http://schemas.microsoft.com/office/drawing/2014/main" id="{5F62C7AF-0282-4B49-8E98-7A54F757F472}"/>
            </a:ext>
          </a:extLst>
        </xdr:cNvPr>
        <xdr:cNvGrpSpPr>
          <a:grpSpLocks/>
        </xdr:cNvGrpSpPr>
      </xdr:nvGrpSpPr>
      <xdr:grpSpPr bwMode="auto">
        <a:xfrm>
          <a:off x="0" y="31751"/>
          <a:ext cx="39437469" cy="1150938"/>
          <a:chOff x="-8" y="0"/>
          <a:chExt cx="1382" cy="136"/>
        </a:xfrm>
      </xdr:grpSpPr>
      <xdr:sp macro="" textlink="">
        <xdr:nvSpPr>
          <xdr:cNvPr id="3" name="1 CuadroTexto">
            <a:extLst>
              <a:ext uri="{FF2B5EF4-FFF2-40B4-BE49-F238E27FC236}">
                <a16:creationId xmlns:a16="http://schemas.microsoft.com/office/drawing/2014/main" id="{05995685-530E-422D-8793-AC294904CF3B}"/>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5F8CC8C4-2A56-45C5-9D25-FC0A848A054E}"/>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0CD2DD71-A013-4839-934E-576A7C145421}"/>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CF730595-0070-4E67-8234-F3F7053AB5C7}"/>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1F3AA97E-6885-448E-B7BD-7197E778A50E}"/>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7CA48E3D-93C0-4D82-AE17-94D0C4168507}"/>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DC0DB988-C865-439E-A295-286C1104BFFC}"/>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DD537973-A6A2-4CAF-BF22-BC1828E1D70A}"/>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747EDF3A-AB3B-4848-BABE-F77C64A6D49C}"/>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018E5F21-1E1B-4EA2-A360-F2F56A708EE5}"/>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56DBF123-61DF-44B7-A510-77BAF91DE037}"/>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931437BD-6372-4CA0-B420-0609D1049CF2}"/>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278A7D3C-0914-4B99-B5B9-34F514B4BFDB}"/>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twoCellAnchor>
  <xdr:twoCellAnchor editAs="oneCell">
    <xdr:from>
      <xdr:col>0</xdr:col>
      <xdr:colOff>1226484</xdr:colOff>
      <xdr:row>0</xdr:row>
      <xdr:rowOff>79375</xdr:rowOff>
    </xdr:from>
    <xdr:to>
      <xdr:col>1</xdr:col>
      <xdr:colOff>669806</xdr:colOff>
      <xdr:row>5</xdr:row>
      <xdr:rowOff>323167</xdr:rowOff>
    </xdr:to>
    <xdr:pic>
      <xdr:nvPicPr>
        <xdr:cNvPr id="16" name="Imagen 16">
          <a:extLst>
            <a:ext uri="{FF2B5EF4-FFF2-40B4-BE49-F238E27FC236}">
              <a16:creationId xmlns:a16="http://schemas.microsoft.com/office/drawing/2014/main" id="{BCB0B029-26A1-4DC3-B292-A39617453D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900647" cy="105341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32</xdr:col>
      <xdr:colOff>684212</xdr:colOff>
      <xdr:row>5</xdr:row>
      <xdr:rowOff>365125</xdr:rowOff>
    </xdr:to>
    <xdr:grpSp>
      <xdr:nvGrpSpPr>
        <xdr:cNvPr id="2" name="Group 4">
          <a:extLst>
            <a:ext uri="{FF2B5EF4-FFF2-40B4-BE49-F238E27FC236}">
              <a16:creationId xmlns:a16="http://schemas.microsoft.com/office/drawing/2014/main" id="{E496AF20-7512-41C4-91D1-03FDD7A57B87}"/>
            </a:ext>
          </a:extLst>
        </xdr:cNvPr>
        <xdr:cNvGrpSpPr>
          <a:grpSpLocks/>
        </xdr:cNvGrpSpPr>
      </xdr:nvGrpSpPr>
      <xdr:grpSpPr bwMode="auto">
        <a:xfrm>
          <a:off x="0" y="31750"/>
          <a:ext cx="52091998" cy="1081768"/>
          <a:chOff x="-8" y="0"/>
          <a:chExt cx="1382" cy="136"/>
        </a:xfrm>
      </xdr:grpSpPr>
      <xdr:sp macro="" textlink="">
        <xdr:nvSpPr>
          <xdr:cNvPr id="3" name="1 CuadroTexto">
            <a:extLst>
              <a:ext uri="{FF2B5EF4-FFF2-40B4-BE49-F238E27FC236}">
                <a16:creationId xmlns:a16="http://schemas.microsoft.com/office/drawing/2014/main" id="{0DF56C26-0831-4D69-8BE9-6749951377D7}"/>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4E379FEA-06CC-4EFF-AB23-FAB09FBC29BE}"/>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ctr" upright="1"/>
          <a:lstStyle/>
          <a:p>
            <a:pPr algn="ctr" rtl="0">
              <a:defRPr sz="1000"/>
            </a:pPr>
            <a:r>
              <a:rPr lang="es-ES" sz="16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A98E68D8-526C-48CB-A897-C9096193F1C2}"/>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ctr" upright="1"/>
          <a:lstStyle/>
          <a:p>
            <a:pPr algn="ctr" rtl="0">
              <a:defRPr sz="1000"/>
            </a:pPr>
            <a:r>
              <a:rPr lang="es-ES" sz="16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2CACFE9D-C6ED-4D0B-A639-BE15DF0C7FB6}"/>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ctr" upright="1"/>
          <a:lstStyle/>
          <a:p>
            <a:pPr algn="ctr" rtl="0">
              <a:defRPr sz="1000"/>
            </a:pPr>
            <a:r>
              <a:rPr lang="es-ES" sz="1600" b="1" i="0" strike="noStrike">
                <a:solidFill>
                  <a:srgbClr val="000000"/>
                </a:solidFill>
                <a:latin typeface="Times New Roman"/>
                <a:cs typeface="Times New Roman"/>
              </a:rPr>
              <a:t>GESTIÓN</a:t>
            </a:r>
            <a:r>
              <a:rPr lang="es-ES" sz="1600" b="1" i="0" strike="noStrike" baseline="0">
                <a:solidFill>
                  <a:srgbClr val="000000"/>
                </a:solidFill>
                <a:latin typeface="Times New Roman"/>
                <a:cs typeface="Times New Roman"/>
              </a:rPr>
              <a:t> DE MEJORAMIENTO</a:t>
            </a:r>
            <a:endParaRPr lang="es-ES" sz="16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B8328AD1-E2B2-444D-84F2-96D83EBF6E37}"/>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ctr" upright="1"/>
          <a:lstStyle/>
          <a:p>
            <a:pPr algn="ctr" rtl="0">
              <a:defRPr sz="1000"/>
            </a:pPr>
            <a:r>
              <a:rPr lang="es-ES" sz="16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83CEDF25-71DC-40B7-B04B-F38B90B8CFAF}"/>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ctr" upright="1"/>
          <a:lstStyle/>
          <a:p>
            <a:pPr algn="ctr" rtl="0">
              <a:defRPr sz="1000"/>
            </a:pPr>
            <a:r>
              <a:rPr lang="es-ES" sz="16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CE5683F8-BD4E-4175-BFE3-1A4A017840D1}"/>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6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DF07A01D-0226-4604-B3B0-BC385E375523}"/>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6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94EA1B17-2092-4959-84BE-4D33AC2C2B56}"/>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6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2628702F-3E24-446C-B6B0-A3CA9944835F}"/>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ctr" upright="1"/>
          <a:lstStyle/>
          <a:p>
            <a:pPr algn="ctr" rtl="0">
              <a:defRPr sz="1000"/>
            </a:pPr>
            <a:r>
              <a:rPr lang="es-ES" sz="16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3EE0BBB5-2858-4BEB-95CB-6C8A8C9D0CB3}"/>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ctr" upright="1"/>
          <a:lstStyle/>
          <a:p>
            <a:pPr algn="ctr" rtl="0">
              <a:defRPr sz="1000"/>
            </a:pPr>
            <a:r>
              <a:rPr lang="es-ES" sz="16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35ED852F-8F7A-4992-B16F-31EE0BD42674}"/>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nchor="ctr"/>
          <a:lstStyle/>
          <a:p>
            <a:pPr algn="ctr"/>
            <a:r>
              <a:rPr lang="es-CO" sz="16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810D48AC-9C79-428E-B927-833DDA9AFDB6}"/>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ctr" upright="1"/>
          <a:lstStyle/>
          <a:p>
            <a:pPr algn="ctr" rtl="0">
              <a:defRPr sz="1000"/>
            </a:pPr>
            <a:r>
              <a:rPr lang="es-ES" sz="1600" b="1" i="0" strike="noStrike">
                <a:solidFill>
                  <a:srgbClr val="000000"/>
                </a:solidFill>
                <a:latin typeface="Times New Roman"/>
                <a:cs typeface="Times New Roman"/>
              </a:rPr>
              <a:t>16/01/2020</a:t>
            </a:r>
          </a:p>
        </xdr:txBody>
      </xdr:sp>
    </xdr:grpSp>
    <xdr:clientData/>
  </xdr:twoCellAnchor>
  <xdr:twoCellAnchor editAs="oneCell">
    <xdr:from>
      <xdr:col>1</xdr:col>
      <xdr:colOff>996209</xdr:colOff>
      <xdr:row>0</xdr:row>
      <xdr:rowOff>58441</xdr:rowOff>
    </xdr:from>
    <xdr:to>
      <xdr:col>2</xdr:col>
      <xdr:colOff>391906</xdr:colOff>
      <xdr:row>5</xdr:row>
      <xdr:rowOff>354568</xdr:rowOff>
    </xdr:to>
    <xdr:pic>
      <xdr:nvPicPr>
        <xdr:cNvPr id="16" name="Imagen 16">
          <a:extLst>
            <a:ext uri="{FF2B5EF4-FFF2-40B4-BE49-F238E27FC236}">
              <a16:creationId xmlns:a16="http://schemas.microsoft.com/office/drawing/2014/main" id="{3E4C47D2-9BC9-4E0F-9E7A-6A6F69C4A2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25034" y="58441"/>
          <a:ext cx="891122" cy="101050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31750</xdr:rowOff>
    </xdr:from>
    <xdr:ext cx="51605089" cy="1149350"/>
    <xdr:grpSp>
      <xdr:nvGrpSpPr>
        <xdr:cNvPr id="2" name="Group 4">
          <a:extLst>
            <a:ext uri="{FF2B5EF4-FFF2-40B4-BE49-F238E27FC236}">
              <a16:creationId xmlns:a16="http://schemas.microsoft.com/office/drawing/2014/main" id="{A7640CA5-AEFB-4CF9-BA3F-4B859F70CE4D}"/>
            </a:ext>
          </a:extLst>
        </xdr:cNvPr>
        <xdr:cNvGrpSpPr>
          <a:grpSpLocks/>
        </xdr:cNvGrpSpPr>
      </xdr:nvGrpSpPr>
      <xdr:grpSpPr bwMode="auto">
        <a:xfrm>
          <a:off x="0" y="31750"/>
          <a:ext cx="51605089" cy="1149350"/>
          <a:chOff x="-8" y="0"/>
          <a:chExt cx="1382" cy="136"/>
        </a:xfrm>
      </xdr:grpSpPr>
      <xdr:sp macro="" textlink="">
        <xdr:nvSpPr>
          <xdr:cNvPr id="3" name="1 CuadroTexto">
            <a:extLst>
              <a:ext uri="{FF2B5EF4-FFF2-40B4-BE49-F238E27FC236}">
                <a16:creationId xmlns:a16="http://schemas.microsoft.com/office/drawing/2014/main" id="{FA2DE709-9D1F-4210-8C37-96D0E9BAA4CB}"/>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DF4614BF-C6F6-46E6-9FBE-377D110C47BE}"/>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3B4912D0-0BF6-4F35-95C0-F7C3C097AB56}"/>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6849DC0D-7A0E-4AE2-A45F-AE5F177E319B}"/>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0D6FBD4E-A57C-4FB3-BB66-6CD2F4B75964}"/>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A37C26C6-0255-48F5-9A7B-4479433BE1B2}"/>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8B7655AE-252A-413A-A4AC-9579076D08C1}"/>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143D0E21-8E6C-4826-93FB-39D45E0B7EB1}"/>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9CB4E400-9DE6-4E29-AF2B-AD7AD1EBA9F7}"/>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2B2D21BD-29E9-411A-8E6A-4B9FB377EB7B}"/>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C721D544-34E6-4C80-B791-24FE83A7D8AA}"/>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D7FACD5E-857C-4C17-8B00-9684EC8DE411}"/>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6C57AD61-AD41-4F6F-82B9-C543DEAC3A6F}"/>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oneCellAnchor>
  <xdr:oneCellAnchor>
    <xdr:from>
      <xdr:col>0</xdr:col>
      <xdr:colOff>1226484</xdr:colOff>
      <xdr:row>0</xdr:row>
      <xdr:rowOff>79375</xdr:rowOff>
    </xdr:from>
    <xdr:ext cx="900647" cy="1053417"/>
    <xdr:pic>
      <xdr:nvPicPr>
        <xdr:cNvPr id="16" name="Imagen 16">
          <a:extLst>
            <a:ext uri="{FF2B5EF4-FFF2-40B4-BE49-F238E27FC236}">
              <a16:creationId xmlns:a16="http://schemas.microsoft.com/office/drawing/2014/main" id="{EFB7138F-382A-4B95-B6D1-23EEF8278D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900647" cy="1053417"/>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32</xdr:col>
      <xdr:colOff>1551214</xdr:colOff>
      <xdr:row>6</xdr:row>
      <xdr:rowOff>0</xdr:rowOff>
    </xdr:to>
    <xdr:grpSp>
      <xdr:nvGrpSpPr>
        <xdr:cNvPr id="2" name="Group 4">
          <a:extLst>
            <a:ext uri="{FF2B5EF4-FFF2-40B4-BE49-F238E27FC236}">
              <a16:creationId xmlns:a16="http://schemas.microsoft.com/office/drawing/2014/main" id="{00000000-0008-0000-0300-000002000000}"/>
            </a:ext>
          </a:extLst>
        </xdr:cNvPr>
        <xdr:cNvGrpSpPr>
          <a:grpSpLocks/>
        </xdr:cNvGrpSpPr>
      </xdr:nvGrpSpPr>
      <xdr:grpSpPr bwMode="auto">
        <a:xfrm>
          <a:off x="0" y="31750"/>
          <a:ext cx="51605089" cy="1127125"/>
          <a:chOff x="-8" y="0"/>
          <a:chExt cx="1382" cy="136"/>
        </a:xfrm>
      </xdr:grpSpPr>
      <xdr:sp macro="" textlink="">
        <xdr:nvSpPr>
          <xdr:cNvPr id="3" name="1 CuadroTexto">
            <a:extLst>
              <a:ext uri="{FF2B5EF4-FFF2-40B4-BE49-F238E27FC236}">
                <a16:creationId xmlns:a16="http://schemas.microsoft.com/office/drawing/2014/main" id="{00000000-0008-0000-0300-000003000000}"/>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00000000-0008-0000-0300-000004000000}"/>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00000000-0008-0000-0300-000005000000}"/>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00000000-0008-0000-0300-000006000000}"/>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00000000-0008-0000-0300-000007000000}"/>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00000000-0008-0000-0300-000008000000}"/>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00000000-0008-0000-0300-000009000000}"/>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00000000-0008-0000-0300-00000A000000}"/>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00000000-0008-0000-0300-00000B000000}"/>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00000000-0008-0000-0300-00000C000000}"/>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00000000-0008-0000-0300-00000D000000}"/>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00000000-0008-0000-0300-00000E000000}"/>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00000000-0008-0000-0300-00000F000000}"/>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twoCellAnchor>
  <xdr:twoCellAnchor editAs="oneCell">
    <xdr:from>
      <xdr:col>0</xdr:col>
      <xdr:colOff>1226484</xdr:colOff>
      <xdr:row>0</xdr:row>
      <xdr:rowOff>79375</xdr:rowOff>
    </xdr:from>
    <xdr:to>
      <xdr:col>1</xdr:col>
      <xdr:colOff>622181</xdr:colOff>
      <xdr:row>5</xdr:row>
      <xdr:rowOff>323167</xdr:rowOff>
    </xdr:to>
    <xdr:pic>
      <xdr:nvPicPr>
        <xdr:cNvPr id="16" name="Imagen 16">
          <a:extLst>
            <a:ext uri="{FF2B5EF4-FFF2-40B4-BE49-F238E27FC236}">
              <a16:creationId xmlns:a16="http://schemas.microsoft.com/office/drawing/2014/main" id="{00000000-0008-0000-0300-00001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900647" cy="102311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45</xdr:col>
      <xdr:colOff>215658</xdr:colOff>
      <xdr:row>6</xdr:row>
      <xdr:rowOff>0</xdr:rowOff>
    </xdr:to>
    <xdr:grpSp>
      <xdr:nvGrpSpPr>
        <xdr:cNvPr id="2" name="Group 4">
          <a:extLst>
            <a:ext uri="{FF2B5EF4-FFF2-40B4-BE49-F238E27FC236}">
              <a16:creationId xmlns:a16="http://schemas.microsoft.com/office/drawing/2014/main" id="{791F0209-BAB9-4D68-81E4-6D984A68DAD2}"/>
            </a:ext>
          </a:extLst>
        </xdr:cNvPr>
        <xdr:cNvGrpSpPr>
          <a:grpSpLocks/>
        </xdr:cNvGrpSpPr>
      </xdr:nvGrpSpPr>
      <xdr:grpSpPr bwMode="auto">
        <a:xfrm>
          <a:off x="0" y="31750"/>
          <a:ext cx="51650658" cy="1152071"/>
          <a:chOff x="-8" y="0"/>
          <a:chExt cx="1382" cy="136"/>
        </a:xfrm>
      </xdr:grpSpPr>
      <xdr:sp macro="" textlink="">
        <xdr:nvSpPr>
          <xdr:cNvPr id="3" name="1 CuadroTexto">
            <a:extLst>
              <a:ext uri="{FF2B5EF4-FFF2-40B4-BE49-F238E27FC236}">
                <a16:creationId xmlns:a16="http://schemas.microsoft.com/office/drawing/2014/main" id="{468D550F-4261-4F3C-B446-E71190D9D10F}"/>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D509E26B-2615-44A4-B166-C430940FC5AF}"/>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E1E2940C-9BF4-4B4A-A9A8-AC53B989087F}"/>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03A1D330-03C8-467C-B62A-D75E8ED8032B}"/>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F3CD4E4E-2C83-42BC-884B-7675CE4308F5}"/>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38F8F113-4B82-40D5-9938-AE99057ED83F}"/>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A85EB7E2-45C1-4F42-A4AA-AECB0AD0685A}"/>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1094C1A0-A874-45B8-930D-5CA1A48FA36D}"/>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E4A8689E-B1A5-477F-9F56-910D5AB6441E}"/>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02032F32-B48E-4701-9237-833643300992}"/>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15B20119-24D7-44C7-8D5A-0FCBBC05DE95}"/>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826437D6-8AEA-47F4-9E93-946B2C978681}"/>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A923F009-9BE7-487F-9747-CB99372803BF}"/>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twoCellAnchor>
  <xdr:twoCellAnchor editAs="oneCell">
    <xdr:from>
      <xdr:col>0</xdr:col>
      <xdr:colOff>1226484</xdr:colOff>
      <xdr:row>0</xdr:row>
      <xdr:rowOff>79375</xdr:rowOff>
    </xdr:from>
    <xdr:to>
      <xdr:col>1</xdr:col>
      <xdr:colOff>622181</xdr:colOff>
      <xdr:row>5</xdr:row>
      <xdr:rowOff>323167</xdr:rowOff>
    </xdr:to>
    <xdr:pic>
      <xdr:nvPicPr>
        <xdr:cNvPr id="16" name="Imagen 16">
          <a:extLst>
            <a:ext uri="{FF2B5EF4-FFF2-40B4-BE49-F238E27FC236}">
              <a16:creationId xmlns:a16="http://schemas.microsoft.com/office/drawing/2014/main" id="{9BA0D94F-950B-4888-96D5-5BCC40F88B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900647" cy="105341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32</xdr:col>
      <xdr:colOff>1551214</xdr:colOff>
      <xdr:row>6</xdr:row>
      <xdr:rowOff>0</xdr:rowOff>
    </xdr:to>
    <xdr:grpSp>
      <xdr:nvGrpSpPr>
        <xdr:cNvPr id="2" name="Group 4">
          <a:extLst>
            <a:ext uri="{FF2B5EF4-FFF2-40B4-BE49-F238E27FC236}">
              <a16:creationId xmlns:a16="http://schemas.microsoft.com/office/drawing/2014/main" id="{3B826337-3407-47A1-886A-3EA6C71D78B1}"/>
            </a:ext>
          </a:extLst>
        </xdr:cNvPr>
        <xdr:cNvGrpSpPr>
          <a:grpSpLocks/>
        </xdr:cNvGrpSpPr>
      </xdr:nvGrpSpPr>
      <xdr:grpSpPr bwMode="auto">
        <a:xfrm>
          <a:off x="0" y="31750"/>
          <a:ext cx="51605089" cy="1182688"/>
          <a:chOff x="-8" y="0"/>
          <a:chExt cx="1382" cy="136"/>
        </a:xfrm>
      </xdr:grpSpPr>
      <xdr:sp macro="" textlink="">
        <xdr:nvSpPr>
          <xdr:cNvPr id="3" name="1 CuadroTexto">
            <a:extLst>
              <a:ext uri="{FF2B5EF4-FFF2-40B4-BE49-F238E27FC236}">
                <a16:creationId xmlns:a16="http://schemas.microsoft.com/office/drawing/2014/main" id="{54DD0535-C7A3-4ED5-A857-2F3AA5AF305F}"/>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9CF4EAD0-2E20-41EB-978A-1A57B43BBEA5}"/>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454B7B3F-3A63-4BB0-9D9D-A57E4EEBF006}"/>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6754A408-2A9F-4B06-AC40-7BF7B4788217}"/>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CA9ABC56-6965-42D8-B7D1-3A696F7B6158}"/>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515A4339-E29F-4852-93C7-40D28D7D0A4B}"/>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0AC8D86A-A163-4D9F-A2A8-E24DD1A86827}"/>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CA7EBC06-969C-4089-A103-D2D707E705A4}"/>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5D91FC40-0CAB-4BC8-AB50-DC727456CA35}"/>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AE6CEC14-3AC4-459E-9795-88935EC275E9}"/>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C66771F8-3578-4598-93A9-F94B7E9220EA}"/>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B42E686E-56BD-4102-AF1D-3AF4026D3982}"/>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0EA37D42-E956-4E55-A6BF-2496F3042AE5}"/>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twoCellAnchor>
  <xdr:twoCellAnchor editAs="oneCell">
    <xdr:from>
      <xdr:col>0</xdr:col>
      <xdr:colOff>1226484</xdr:colOff>
      <xdr:row>0</xdr:row>
      <xdr:rowOff>79375</xdr:rowOff>
    </xdr:from>
    <xdr:to>
      <xdr:col>1</xdr:col>
      <xdr:colOff>622181</xdr:colOff>
      <xdr:row>5</xdr:row>
      <xdr:rowOff>323167</xdr:rowOff>
    </xdr:to>
    <xdr:pic>
      <xdr:nvPicPr>
        <xdr:cNvPr id="16" name="Imagen 16">
          <a:extLst>
            <a:ext uri="{FF2B5EF4-FFF2-40B4-BE49-F238E27FC236}">
              <a16:creationId xmlns:a16="http://schemas.microsoft.com/office/drawing/2014/main" id="{279DE855-98FA-495D-99CF-80AFDC64A58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900647" cy="105341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42</xdr:col>
      <xdr:colOff>277091</xdr:colOff>
      <xdr:row>5</xdr:row>
      <xdr:rowOff>294409</xdr:rowOff>
    </xdr:to>
    <xdr:grpSp>
      <xdr:nvGrpSpPr>
        <xdr:cNvPr id="2" name="Group 4">
          <a:extLst>
            <a:ext uri="{FF2B5EF4-FFF2-40B4-BE49-F238E27FC236}">
              <a16:creationId xmlns:a16="http://schemas.microsoft.com/office/drawing/2014/main" id="{1F5672B6-32F6-4EA7-939D-3D02E90BD77C}"/>
            </a:ext>
          </a:extLst>
        </xdr:cNvPr>
        <xdr:cNvGrpSpPr>
          <a:grpSpLocks/>
        </xdr:cNvGrpSpPr>
      </xdr:nvGrpSpPr>
      <xdr:grpSpPr bwMode="auto">
        <a:xfrm>
          <a:off x="0" y="31750"/>
          <a:ext cx="49878529" cy="1096097"/>
          <a:chOff x="-8" y="0"/>
          <a:chExt cx="1382" cy="136"/>
        </a:xfrm>
      </xdr:grpSpPr>
      <xdr:sp macro="" textlink="">
        <xdr:nvSpPr>
          <xdr:cNvPr id="3" name="1 CuadroTexto">
            <a:extLst>
              <a:ext uri="{FF2B5EF4-FFF2-40B4-BE49-F238E27FC236}">
                <a16:creationId xmlns:a16="http://schemas.microsoft.com/office/drawing/2014/main" id="{877A6A68-C491-4000-98AB-93508BF6D5FD}"/>
              </a:ext>
            </a:extLst>
          </xdr:cNvPr>
          <xdr:cNvSpPr txBox="1">
            <a:spLocks noChangeArrowheads="1"/>
          </xdr:cNvSpPr>
        </xdr:nvSpPr>
        <xdr:spPr bwMode="auto">
          <a:xfrm>
            <a:off x="-8" y="0"/>
            <a:ext cx="188"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7FE417D0-D335-48D9-86AA-794BE4DB4D44}"/>
              </a:ext>
            </a:extLst>
          </xdr:cNvPr>
          <xdr:cNvSpPr txBox="1">
            <a:spLocks noChangeArrowheads="1"/>
          </xdr:cNvSpPr>
        </xdr:nvSpPr>
        <xdr:spPr bwMode="auto">
          <a:xfrm>
            <a:off x="180" y="0"/>
            <a:ext cx="198" cy="73"/>
          </a:xfrm>
          <a:prstGeom prst="rect">
            <a:avLst/>
          </a:prstGeom>
          <a:noFill/>
          <a:ln w="9525">
            <a:solidFill>
              <a:srgbClr val="000000"/>
            </a:solidFill>
            <a:miter lim="800000"/>
            <a:headEnd/>
            <a:tailEnd/>
          </a:ln>
        </xdr:spPr>
        <xdr:txBody>
          <a:bodyPr vertOverflow="clip" wrap="square" lIns="90000" tIns="180000" rIns="90000" bIns="46800" anchor="t" upright="1"/>
          <a:lstStyle/>
          <a:p>
            <a:pPr algn="ctr" rtl="0">
              <a:defRPr sz="1000"/>
            </a:pPr>
            <a:r>
              <a:rPr lang="es-ES" sz="1100" b="1" i="0" strike="noStrike">
                <a:solidFill>
                  <a:srgbClr val="000000"/>
                </a:solidFill>
                <a:latin typeface="Times New Roman"/>
                <a:cs typeface="Times New Roman"/>
              </a:rPr>
              <a:t>PROCESO</a:t>
            </a:r>
          </a:p>
        </xdr:txBody>
      </xdr:sp>
      <xdr:sp macro="" textlink="">
        <xdr:nvSpPr>
          <xdr:cNvPr id="5" name="7 CuadroTexto">
            <a:extLst>
              <a:ext uri="{FF2B5EF4-FFF2-40B4-BE49-F238E27FC236}">
                <a16:creationId xmlns:a16="http://schemas.microsoft.com/office/drawing/2014/main" id="{AA246D48-07AE-4CBD-AFBB-DECF75C460DD}"/>
              </a:ext>
            </a:extLst>
          </xdr:cNvPr>
          <xdr:cNvSpPr txBox="1">
            <a:spLocks noChangeArrowheads="1"/>
          </xdr:cNvSpPr>
        </xdr:nvSpPr>
        <xdr:spPr bwMode="auto">
          <a:xfrm>
            <a:off x="180" y="73"/>
            <a:ext cx="198" cy="6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1100" b="1" i="0" strike="noStrike">
                <a:solidFill>
                  <a:srgbClr val="000000"/>
                </a:solidFill>
                <a:latin typeface="Times New Roman"/>
                <a:cs typeface="Times New Roman"/>
              </a:rPr>
              <a:t>FORMATO</a:t>
            </a:r>
          </a:p>
        </xdr:txBody>
      </xdr:sp>
      <xdr:sp macro="" textlink="">
        <xdr:nvSpPr>
          <xdr:cNvPr id="6" name="8 CuadroTexto">
            <a:extLst>
              <a:ext uri="{FF2B5EF4-FFF2-40B4-BE49-F238E27FC236}">
                <a16:creationId xmlns:a16="http://schemas.microsoft.com/office/drawing/2014/main" id="{F1EE197B-9F45-4EBB-AFFC-23BE8377038C}"/>
              </a:ext>
            </a:extLst>
          </xdr:cNvPr>
          <xdr:cNvSpPr txBox="1">
            <a:spLocks noChangeArrowheads="1"/>
          </xdr:cNvSpPr>
        </xdr:nvSpPr>
        <xdr:spPr bwMode="auto">
          <a:xfrm>
            <a:off x="378" y="0"/>
            <a:ext cx="591" cy="73"/>
          </a:xfrm>
          <a:prstGeom prst="rect">
            <a:avLst/>
          </a:prstGeom>
          <a:noFill/>
          <a:ln w="9525">
            <a:solidFill>
              <a:srgbClr val="000000"/>
            </a:solidFill>
            <a:miter lim="800000"/>
            <a:headEnd/>
            <a:tailEnd/>
          </a:ln>
        </xdr:spPr>
        <xdr:txBody>
          <a:bodyPr vertOverflow="clip" wrap="square" lIns="90000" tIns="144000" rIns="90000" bIns="46800" anchor="t" upright="1"/>
          <a:lstStyle/>
          <a:p>
            <a:pPr algn="ctr" rtl="0">
              <a:defRPr sz="1000"/>
            </a:pPr>
            <a:r>
              <a:rPr lang="es-ES" sz="2000" b="1" i="0" strike="noStrike">
                <a:solidFill>
                  <a:srgbClr val="000000"/>
                </a:solidFill>
                <a:latin typeface="Times New Roman"/>
                <a:cs typeface="Times New Roman"/>
              </a:rPr>
              <a:t>GESTIÓN</a:t>
            </a:r>
            <a:r>
              <a:rPr lang="es-ES" sz="2000" b="1" i="0" strike="noStrike" baseline="0">
                <a:solidFill>
                  <a:srgbClr val="000000"/>
                </a:solidFill>
                <a:latin typeface="Times New Roman"/>
                <a:cs typeface="Times New Roman"/>
              </a:rPr>
              <a:t> DE MEJORAMIENTO</a:t>
            </a:r>
            <a:endParaRPr lang="es-ES" sz="2000" b="1" i="0" strike="noStrike">
              <a:solidFill>
                <a:srgbClr val="000000"/>
              </a:solidFill>
              <a:latin typeface="Times New Roman"/>
              <a:cs typeface="Times New Roman"/>
            </a:endParaRPr>
          </a:p>
        </xdr:txBody>
      </xdr:sp>
      <xdr:sp macro="" textlink="">
        <xdr:nvSpPr>
          <xdr:cNvPr id="7" name="10 CuadroTexto">
            <a:extLst>
              <a:ext uri="{FF2B5EF4-FFF2-40B4-BE49-F238E27FC236}">
                <a16:creationId xmlns:a16="http://schemas.microsoft.com/office/drawing/2014/main" id="{42F14DE0-F97E-4984-A941-B268760F5EA7}"/>
              </a:ext>
            </a:extLst>
          </xdr:cNvPr>
          <xdr:cNvSpPr txBox="1">
            <a:spLocks noChangeArrowheads="1"/>
          </xdr:cNvSpPr>
        </xdr:nvSpPr>
        <xdr:spPr bwMode="auto">
          <a:xfrm>
            <a:off x="378" y="73"/>
            <a:ext cx="591" cy="63"/>
          </a:xfrm>
          <a:prstGeom prst="rect">
            <a:avLst/>
          </a:prstGeom>
          <a:noFill/>
          <a:ln w="9525">
            <a:solidFill>
              <a:srgbClr val="000000"/>
            </a:solidFill>
            <a:miter lim="800000"/>
            <a:headEnd/>
            <a:tailEnd/>
          </a:ln>
        </xdr:spPr>
        <xdr:txBody>
          <a:bodyPr vertOverflow="clip" wrap="square" lIns="0" tIns="144000" rIns="0" bIns="46800" anchor="t" upright="1"/>
          <a:lstStyle/>
          <a:p>
            <a:pPr algn="ctr" rtl="0">
              <a:defRPr sz="1000"/>
            </a:pPr>
            <a:r>
              <a:rPr lang="es-ES" sz="2000" b="1" i="0" strike="noStrike">
                <a:solidFill>
                  <a:srgbClr val="000000"/>
                </a:solidFill>
                <a:latin typeface="Times New Roman" pitchFamily="18" charset="0"/>
                <a:cs typeface="Times New Roman" pitchFamily="18" charset="0"/>
              </a:rPr>
              <a:t>MAPA DE RIESGOS DE GESTIÓN</a:t>
            </a:r>
          </a:p>
        </xdr:txBody>
      </xdr:sp>
      <xdr:sp macro="" textlink="">
        <xdr:nvSpPr>
          <xdr:cNvPr id="8" name="11 CuadroTexto">
            <a:extLst>
              <a:ext uri="{FF2B5EF4-FFF2-40B4-BE49-F238E27FC236}">
                <a16:creationId xmlns:a16="http://schemas.microsoft.com/office/drawing/2014/main" id="{9DA50D5C-5B2B-4A7A-B49D-EA581694FBA5}"/>
              </a:ext>
            </a:extLst>
          </xdr:cNvPr>
          <xdr:cNvSpPr txBox="1">
            <a:spLocks noChangeArrowheads="1"/>
          </xdr:cNvSpPr>
        </xdr:nvSpPr>
        <xdr:spPr bwMode="auto">
          <a:xfrm>
            <a:off x="970" y="0"/>
            <a:ext cx="215" cy="37"/>
          </a:xfrm>
          <a:prstGeom prst="rect">
            <a:avLst/>
          </a:prstGeom>
          <a:noFill/>
          <a:ln w="9525">
            <a:solidFill>
              <a:srgbClr val="000000"/>
            </a:solidFill>
            <a:miter lim="800000"/>
            <a:headEnd/>
            <a:tailEnd/>
          </a:ln>
        </xdr:spPr>
        <xdr:txBody>
          <a:bodyPr vertOverflow="clip" wrap="square" lIns="0" tIns="72000" rIns="0" bIns="0" anchor="t" upright="1"/>
          <a:lstStyle/>
          <a:p>
            <a:pPr algn="ctr" rtl="0">
              <a:defRPr sz="1000"/>
            </a:pPr>
            <a:r>
              <a:rPr lang="es-ES" sz="1100" b="1" i="0" strike="noStrike">
                <a:solidFill>
                  <a:srgbClr val="000000"/>
                </a:solidFill>
                <a:latin typeface="Times New Roman"/>
                <a:cs typeface="Times New Roman"/>
              </a:rPr>
              <a:t>CÓDIGO</a:t>
            </a:r>
          </a:p>
        </xdr:txBody>
      </xdr:sp>
      <xdr:sp macro="" textlink="">
        <xdr:nvSpPr>
          <xdr:cNvPr id="9" name="12 CuadroTexto">
            <a:extLst>
              <a:ext uri="{FF2B5EF4-FFF2-40B4-BE49-F238E27FC236}">
                <a16:creationId xmlns:a16="http://schemas.microsoft.com/office/drawing/2014/main" id="{4A5A8261-FEAA-46ED-BC01-DBF3F842FE4B}"/>
              </a:ext>
            </a:extLst>
          </xdr:cNvPr>
          <xdr:cNvSpPr txBox="1">
            <a:spLocks noChangeArrowheads="1"/>
          </xdr:cNvSpPr>
        </xdr:nvSpPr>
        <xdr:spPr bwMode="auto">
          <a:xfrm>
            <a:off x="970" y="37"/>
            <a:ext cx="215" cy="36"/>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VERSIÓN</a:t>
            </a:r>
          </a:p>
        </xdr:txBody>
      </xdr:sp>
      <xdr:sp macro="" textlink="">
        <xdr:nvSpPr>
          <xdr:cNvPr id="10" name="13 CuadroTexto">
            <a:extLst>
              <a:ext uri="{FF2B5EF4-FFF2-40B4-BE49-F238E27FC236}">
                <a16:creationId xmlns:a16="http://schemas.microsoft.com/office/drawing/2014/main" id="{887DBCA0-32EC-4E79-94AC-0CA33208B8F2}"/>
              </a:ext>
            </a:extLst>
          </xdr:cNvPr>
          <xdr:cNvSpPr txBox="1">
            <a:spLocks noChangeArrowheads="1"/>
          </xdr:cNvSpPr>
        </xdr:nvSpPr>
        <xdr:spPr bwMode="auto">
          <a:xfrm>
            <a:off x="970" y="73"/>
            <a:ext cx="215" cy="29"/>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PÁGINA</a:t>
            </a:r>
          </a:p>
        </xdr:txBody>
      </xdr:sp>
      <xdr:sp macro="" textlink="">
        <xdr:nvSpPr>
          <xdr:cNvPr id="11" name="14 CuadroTexto">
            <a:extLst>
              <a:ext uri="{FF2B5EF4-FFF2-40B4-BE49-F238E27FC236}">
                <a16:creationId xmlns:a16="http://schemas.microsoft.com/office/drawing/2014/main" id="{535BAEF4-F554-49C2-8522-DDF58510CDD3}"/>
              </a:ext>
            </a:extLst>
          </xdr:cNvPr>
          <xdr:cNvSpPr txBox="1">
            <a:spLocks noChangeArrowheads="1"/>
          </xdr:cNvSpPr>
        </xdr:nvSpPr>
        <xdr:spPr bwMode="auto">
          <a:xfrm>
            <a:off x="970" y="102"/>
            <a:ext cx="215" cy="3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100" b="1" i="0" strike="noStrike">
                <a:solidFill>
                  <a:srgbClr val="000000"/>
                </a:solidFill>
                <a:latin typeface="Times New Roman"/>
                <a:cs typeface="Times New Roman"/>
              </a:rPr>
              <a:t>VIGENTE DESDE</a:t>
            </a:r>
          </a:p>
        </xdr:txBody>
      </xdr:sp>
      <xdr:sp macro="" textlink="">
        <xdr:nvSpPr>
          <xdr:cNvPr id="12" name="16 CuadroTexto">
            <a:extLst>
              <a:ext uri="{FF2B5EF4-FFF2-40B4-BE49-F238E27FC236}">
                <a16:creationId xmlns:a16="http://schemas.microsoft.com/office/drawing/2014/main" id="{D8B922BC-EFD3-44FF-BDDC-D2687F2C184E}"/>
              </a:ext>
            </a:extLst>
          </xdr:cNvPr>
          <xdr:cNvSpPr txBox="1">
            <a:spLocks noChangeArrowheads="1"/>
          </xdr:cNvSpPr>
        </xdr:nvSpPr>
        <xdr:spPr bwMode="auto">
          <a:xfrm>
            <a:off x="1184" y="0"/>
            <a:ext cx="190" cy="37"/>
          </a:xfrm>
          <a:prstGeom prst="rect">
            <a:avLst/>
          </a:prstGeom>
          <a:noFill/>
          <a:ln w="9525">
            <a:solidFill>
              <a:srgbClr val="000000"/>
            </a:solidFill>
            <a:miter lim="800000"/>
            <a:headEnd/>
            <a:tailEnd/>
          </a:ln>
        </xdr:spPr>
        <xdr:txBody>
          <a:bodyPr vertOverflow="clip" wrap="square" lIns="90000" tIns="54000" rIns="90000" bIns="46800" anchor="t" upright="1"/>
          <a:lstStyle/>
          <a:p>
            <a:pPr algn="ctr" rtl="0">
              <a:defRPr sz="1000"/>
            </a:pPr>
            <a:r>
              <a:rPr lang="es-ES" sz="1400" b="1" i="0" strike="noStrike">
                <a:solidFill>
                  <a:srgbClr val="000000"/>
                </a:solidFill>
                <a:latin typeface="Times New Roman"/>
                <a:cs typeface="Times New Roman"/>
              </a:rPr>
              <a:t>E-MEJ-FT-009</a:t>
            </a:r>
          </a:p>
        </xdr:txBody>
      </xdr:sp>
      <xdr:sp macro="" textlink="">
        <xdr:nvSpPr>
          <xdr:cNvPr id="13" name="17 CuadroTexto">
            <a:extLst>
              <a:ext uri="{FF2B5EF4-FFF2-40B4-BE49-F238E27FC236}">
                <a16:creationId xmlns:a16="http://schemas.microsoft.com/office/drawing/2014/main" id="{54F9881E-B5B8-4E30-BC69-2BEC40E3006D}"/>
              </a:ext>
            </a:extLst>
          </xdr:cNvPr>
          <xdr:cNvSpPr txBox="1">
            <a:spLocks noChangeArrowheads="1"/>
          </xdr:cNvSpPr>
        </xdr:nvSpPr>
        <xdr:spPr bwMode="auto">
          <a:xfrm>
            <a:off x="1184" y="37"/>
            <a:ext cx="190" cy="36"/>
          </a:xfrm>
          <a:prstGeom prst="rect">
            <a:avLst/>
          </a:prstGeom>
          <a:noFill/>
          <a:ln w="9525">
            <a:solidFill>
              <a:srgbClr val="000000"/>
            </a:solidFill>
            <a:miter lim="800000"/>
            <a:headEnd/>
            <a:tailEnd/>
          </a:ln>
        </xdr:spPr>
        <xdr:txBody>
          <a:bodyPr vertOverflow="clip" wrap="square" lIns="90000" tIns="64800" rIns="90000" bIns="46800" anchor="t" upright="1"/>
          <a:lstStyle/>
          <a:p>
            <a:pPr algn="ctr" rtl="0">
              <a:defRPr sz="1000"/>
            </a:pPr>
            <a:r>
              <a:rPr lang="es-ES" sz="1400" b="1" i="0" strike="noStrike">
                <a:solidFill>
                  <a:srgbClr val="000000"/>
                </a:solidFill>
                <a:latin typeface="Times New Roman"/>
                <a:cs typeface="Times New Roman"/>
              </a:rPr>
              <a:t>08</a:t>
            </a:r>
          </a:p>
        </xdr:txBody>
      </xdr:sp>
      <xdr:sp macro="" textlink="">
        <xdr:nvSpPr>
          <xdr:cNvPr id="14" name="18 CuadroTexto">
            <a:extLst>
              <a:ext uri="{FF2B5EF4-FFF2-40B4-BE49-F238E27FC236}">
                <a16:creationId xmlns:a16="http://schemas.microsoft.com/office/drawing/2014/main" id="{C301D3EF-1818-43D1-9329-D411A7824663}"/>
              </a:ext>
            </a:extLst>
          </xdr:cNvPr>
          <xdr:cNvSpPr txBox="1">
            <a:spLocks noChangeArrowheads="1"/>
          </xdr:cNvSpPr>
        </xdr:nvSpPr>
        <xdr:spPr bwMode="auto">
          <a:xfrm>
            <a:off x="1184" y="73"/>
            <a:ext cx="190" cy="29"/>
          </a:xfrm>
          <a:prstGeom prst="rect">
            <a:avLst/>
          </a:prstGeom>
          <a:noFill/>
          <a:ln w="9525">
            <a:solidFill>
              <a:srgbClr val="000000"/>
            </a:solidFill>
            <a:miter lim="800000"/>
            <a:headEnd/>
            <a:tailEnd/>
          </a:ln>
        </xdr:spPr>
        <xdr:txBody>
          <a:bodyPr/>
          <a:lstStyle/>
          <a:p>
            <a:pPr algn="ctr"/>
            <a:r>
              <a:rPr lang="es-CO" sz="1400" b="1">
                <a:latin typeface="Times New Roman" pitchFamily="18" charset="0"/>
                <a:cs typeface="Times New Roman" pitchFamily="18" charset="0"/>
              </a:rPr>
              <a:t>1 DE 1</a:t>
            </a:r>
          </a:p>
        </xdr:txBody>
      </xdr:sp>
      <xdr:sp macro="" textlink="">
        <xdr:nvSpPr>
          <xdr:cNvPr id="15" name="19 CuadroTexto">
            <a:extLst>
              <a:ext uri="{FF2B5EF4-FFF2-40B4-BE49-F238E27FC236}">
                <a16:creationId xmlns:a16="http://schemas.microsoft.com/office/drawing/2014/main" id="{2B0C5C54-6BDE-484C-B6A8-8FC990AADD6E}"/>
              </a:ext>
            </a:extLst>
          </xdr:cNvPr>
          <xdr:cNvSpPr txBox="1">
            <a:spLocks noChangeArrowheads="1"/>
          </xdr:cNvSpPr>
        </xdr:nvSpPr>
        <xdr:spPr bwMode="auto">
          <a:xfrm>
            <a:off x="1184" y="102"/>
            <a:ext cx="190" cy="34"/>
          </a:xfrm>
          <a:prstGeom prst="rect">
            <a:avLst/>
          </a:prstGeom>
          <a:noFill/>
          <a:ln w="9525">
            <a:solidFill>
              <a:srgbClr val="000000"/>
            </a:solidFill>
            <a:miter lim="800000"/>
            <a:headEnd/>
            <a:tailEnd/>
          </a:ln>
        </xdr:spPr>
        <xdr:txBody>
          <a:bodyPr vertOverflow="clip" wrap="square" lIns="0" tIns="54000" rIns="0" bIns="10800" anchor="t" upright="1"/>
          <a:lstStyle/>
          <a:p>
            <a:pPr algn="ctr" rtl="0">
              <a:defRPr sz="1000"/>
            </a:pPr>
            <a:r>
              <a:rPr lang="es-ES" sz="1400" b="1" i="0" strike="noStrike">
                <a:solidFill>
                  <a:srgbClr val="000000"/>
                </a:solidFill>
                <a:latin typeface="Times New Roman"/>
                <a:cs typeface="Times New Roman"/>
              </a:rPr>
              <a:t>16/01/2020</a:t>
            </a:r>
          </a:p>
        </xdr:txBody>
      </xdr:sp>
    </xdr:grpSp>
    <xdr:clientData/>
  </xdr:twoCellAnchor>
  <xdr:twoCellAnchor editAs="oneCell">
    <xdr:from>
      <xdr:col>0</xdr:col>
      <xdr:colOff>1226484</xdr:colOff>
      <xdr:row>0</xdr:row>
      <xdr:rowOff>79375</xdr:rowOff>
    </xdr:from>
    <xdr:to>
      <xdr:col>0</xdr:col>
      <xdr:colOff>2122369</xdr:colOff>
      <xdr:row>5</xdr:row>
      <xdr:rowOff>323167</xdr:rowOff>
    </xdr:to>
    <xdr:pic>
      <xdr:nvPicPr>
        <xdr:cNvPr id="16" name="Imagen 16">
          <a:extLst>
            <a:ext uri="{FF2B5EF4-FFF2-40B4-BE49-F238E27FC236}">
              <a16:creationId xmlns:a16="http://schemas.microsoft.com/office/drawing/2014/main" id="{85A6B1F0-8D66-42DF-AFE7-E0F3EA6C3B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484" y="79375"/>
          <a:ext cx="895885" cy="105341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mailto:oscaro@idipron.gov.co" TargetMode="External"/><Relationship Id="rId1" Type="http://schemas.openxmlformats.org/officeDocument/2006/relationships/hyperlink" Target="mailto:oscaro@idiporon.gov.co"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W50"/>
  <sheetViews>
    <sheetView topLeftCell="G1" zoomScale="60" zoomScaleNormal="60" workbookViewId="0">
      <selection activeCell="AF50" sqref="AF50"/>
    </sheetView>
  </sheetViews>
  <sheetFormatPr baseColWidth="10" defaultRowHeight="15" x14ac:dyDescent="0.25"/>
  <cols>
    <col min="1" max="1" width="22.5703125" style="5" customWidth="1"/>
    <col min="2" max="2" width="15.42578125" style="5" customWidth="1"/>
    <col min="3" max="3" width="16.140625" style="5" customWidth="1"/>
    <col min="4" max="4" width="21.5703125" style="5" customWidth="1"/>
    <col min="5" max="5" width="19.140625" style="5" customWidth="1"/>
    <col min="6" max="6" width="2" style="5" hidden="1" customWidth="1"/>
    <col min="7" max="7" width="18.28515625" style="5" customWidth="1"/>
    <col min="8" max="8" width="11.42578125" style="5" hidden="1" customWidth="1"/>
    <col min="9" max="9" width="10.42578125" style="5" hidden="1" customWidth="1"/>
    <col min="10" max="10" width="17.140625" style="5" customWidth="1"/>
    <col min="11" max="11" width="20.28515625" style="5" customWidth="1"/>
    <col min="12" max="12" width="44.7109375" style="5" customWidth="1"/>
    <col min="13" max="13" width="9.5703125" style="5" customWidth="1"/>
    <col min="14" max="19" width="11.42578125" style="5" hidden="1" customWidth="1"/>
    <col min="20" max="20" width="2.42578125" style="5" hidden="1" customWidth="1"/>
    <col min="21" max="21" width="10.42578125" style="5" customWidth="1"/>
    <col min="22" max="22" width="14.140625" style="5" customWidth="1"/>
    <col min="23" max="23" width="11.42578125" style="5" hidden="1" customWidth="1"/>
    <col min="24" max="24" width="15.28515625" style="5" customWidth="1"/>
    <col min="25" max="26" width="11.42578125" style="5" hidden="1" customWidth="1"/>
    <col min="27" max="27" width="16.42578125" style="5" customWidth="1"/>
    <col min="28" max="29" width="15.28515625" style="5" customWidth="1"/>
    <col min="30" max="30" width="17" style="5" customWidth="1"/>
    <col min="31" max="31" width="11.42578125" style="5"/>
    <col min="32" max="32" width="15.42578125" style="5" customWidth="1"/>
    <col min="33" max="33" width="19.140625" style="5" customWidth="1"/>
    <col min="34" max="34" width="16.140625" style="5" customWidth="1"/>
    <col min="35" max="16384" width="11.42578125" style="5"/>
  </cols>
  <sheetData>
    <row r="1" spans="1:34 16374:16377"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XET1" s="2" t="s">
        <v>1</v>
      </c>
      <c r="XEU1" s="3" t="s">
        <v>2</v>
      </c>
      <c r="XEV1" s="4"/>
    </row>
    <row r="2" spans="1:34 16374:16377"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XET2" s="5" t="s">
        <v>17</v>
      </c>
      <c r="XEU2" s="5">
        <v>5</v>
      </c>
      <c r="XEV2" s="6"/>
    </row>
    <row r="3" spans="1:34 16374:16377"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XET3" s="5" t="s">
        <v>16</v>
      </c>
      <c r="XEU3" s="5">
        <v>4</v>
      </c>
      <c r="XEV3" s="6"/>
    </row>
    <row r="4" spans="1:34 16374:16377"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XET4" s="5" t="s">
        <v>15</v>
      </c>
      <c r="XEU4" s="5">
        <v>3</v>
      </c>
      <c r="XEV4" s="6"/>
    </row>
    <row r="5" spans="1:34 16374:16377"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XET5" s="5" t="s">
        <v>14</v>
      </c>
      <c r="XEU5" s="5">
        <v>2</v>
      </c>
      <c r="XEV5" s="6"/>
    </row>
    <row r="6" spans="1:34 16374:16377"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XET6" s="5" t="s">
        <v>13</v>
      </c>
      <c r="XEU6" s="5">
        <v>1</v>
      </c>
      <c r="XEV6" s="6"/>
    </row>
    <row r="7" spans="1:34 16374:16377" ht="21" customHeight="1" x14ac:dyDescent="0.25">
      <c r="A7" s="291" t="s">
        <v>53</v>
      </c>
      <c r="B7" s="292"/>
      <c r="C7" s="292"/>
      <c r="D7" s="293"/>
      <c r="E7" s="1"/>
      <c r="F7" s="1"/>
      <c r="G7" s="1"/>
      <c r="H7" s="1"/>
      <c r="I7" s="1"/>
      <c r="J7" s="1"/>
      <c r="K7" s="1"/>
      <c r="L7" s="1"/>
      <c r="M7" s="1"/>
      <c r="N7" s="1"/>
      <c r="O7" s="1"/>
      <c r="P7" s="1"/>
      <c r="Q7" s="1"/>
      <c r="R7" s="1"/>
      <c r="S7" s="1"/>
      <c r="T7" s="1"/>
      <c r="U7" s="1"/>
      <c r="V7" s="1"/>
      <c r="W7" s="1"/>
      <c r="X7" s="1"/>
      <c r="Y7" s="1"/>
      <c r="Z7" s="1"/>
      <c r="AA7" s="1"/>
      <c r="AB7" s="1"/>
      <c r="AC7" s="1"/>
      <c r="AD7" s="1"/>
      <c r="AE7" s="1"/>
      <c r="AF7" s="1"/>
      <c r="AG7" s="1"/>
      <c r="AH7" s="36"/>
      <c r="XET7" s="211" t="s">
        <v>0</v>
      </c>
      <c r="XEU7" s="212"/>
    </row>
    <row r="8" spans="1:34 16374:16377" x14ac:dyDescent="0.25">
      <c r="A8" s="249" t="s">
        <v>52</v>
      </c>
      <c r="B8" s="249"/>
      <c r="C8" s="249"/>
      <c r="D8" s="249"/>
      <c r="E8" s="249" t="s">
        <v>21</v>
      </c>
      <c r="F8" s="249"/>
      <c r="G8" s="249"/>
      <c r="H8" s="249"/>
      <c r="I8" s="249"/>
      <c r="J8" s="249"/>
      <c r="K8" s="249"/>
      <c r="L8" s="249"/>
      <c r="M8" s="249"/>
      <c r="N8" s="249"/>
      <c r="O8" s="249"/>
      <c r="P8" s="249"/>
      <c r="Q8" s="249"/>
      <c r="R8" s="249"/>
      <c r="S8" s="249"/>
      <c r="T8" s="249"/>
      <c r="U8" s="249"/>
      <c r="V8" s="249"/>
      <c r="W8" s="249"/>
      <c r="X8" s="249"/>
      <c r="Y8" s="249"/>
      <c r="Z8" s="249"/>
      <c r="AA8" s="249"/>
      <c r="AB8" s="249"/>
      <c r="AC8" s="249"/>
      <c r="AD8" s="249"/>
      <c r="AE8" s="304" t="s">
        <v>27</v>
      </c>
      <c r="AF8" s="306" t="s">
        <v>38</v>
      </c>
      <c r="AG8" s="307"/>
      <c r="AH8" s="308"/>
      <c r="XET8" s="211" t="s">
        <v>2</v>
      </c>
      <c r="XEU8" s="212"/>
    </row>
    <row r="9" spans="1:34 16374:16377" x14ac:dyDescent="0.25">
      <c r="A9" s="252" t="s">
        <v>39</v>
      </c>
      <c r="B9" s="254" t="s">
        <v>40</v>
      </c>
      <c r="C9" s="254" t="s">
        <v>41</v>
      </c>
      <c r="D9" s="256" t="s">
        <v>42</v>
      </c>
      <c r="E9" s="249" t="s">
        <v>22</v>
      </c>
      <c r="F9" s="249"/>
      <c r="G9" s="249"/>
      <c r="H9" s="249"/>
      <c r="I9" s="249"/>
      <c r="J9" s="249"/>
      <c r="K9" s="326" t="s">
        <v>25</v>
      </c>
      <c r="L9" s="249" t="s">
        <v>24</v>
      </c>
      <c r="M9" s="249"/>
      <c r="N9" s="249"/>
      <c r="O9" s="249"/>
      <c r="P9" s="249"/>
      <c r="Q9" s="249"/>
      <c r="R9" s="249"/>
      <c r="S9" s="249"/>
      <c r="T9" s="249"/>
      <c r="U9" s="249"/>
      <c r="V9" s="249"/>
      <c r="W9" s="249"/>
      <c r="X9" s="249"/>
      <c r="Y9" s="249"/>
      <c r="Z9" s="249"/>
      <c r="AA9" s="249"/>
      <c r="AB9" s="249"/>
      <c r="AC9" s="249"/>
      <c r="AD9" s="249"/>
      <c r="AE9" s="305"/>
      <c r="AF9" s="309"/>
      <c r="AG9" s="310"/>
      <c r="AH9" s="311"/>
      <c r="XET9" s="7" t="s">
        <v>18</v>
      </c>
      <c r="XEU9" s="7" t="s">
        <v>20</v>
      </c>
      <c r="XEV9" s="7" t="s">
        <v>19</v>
      </c>
    </row>
    <row r="10" spans="1:34 16374:16377" ht="15" customHeight="1" x14ac:dyDescent="0.25">
      <c r="A10" s="252"/>
      <c r="B10" s="254"/>
      <c r="C10" s="254"/>
      <c r="D10" s="256"/>
      <c r="E10" s="263" t="s">
        <v>43</v>
      </c>
      <c r="F10" s="263"/>
      <c r="G10" s="263"/>
      <c r="H10" s="263"/>
      <c r="I10" s="263"/>
      <c r="J10" s="263"/>
      <c r="K10" s="327"/>
      <c r="L10" s="232" t="s">
        <v>54</v>
      </c>
      <c r="M10" s="237" t="s">
        <v>23</v>
      </c>
      <c r="N10" s="8"/>
      <c r="O10" s="9"/>
      <c r="P10" s="9"/>
      <c r="Q10" s="9"/>
      <c r="R10" s="9"/>
      <c r="S10" s="9"/>
      <c r="T10" s="9"/>
      <c r="U10" s="317" t="s">
        <v>45</v>
      </c>
      <c r="V10" s="244" t="s">
        <v>44</v>
      </c>
      <c r="W10" s="245"/>
      <c r="X10" s="245"/>
      <c r="Y10" s="245"/>
      <c r="Z10" s="245"/>
      <c r="AA10" s="246"/>
      <c r="AB10" s="231" t="s">
        <v>49</v>
      </c>
      <c r="AC10" s="231"/>
      <c r="AD10" s="231"/>
      <c r="AE10" s="305"/>
      <c r="AF10" s="312"/>
      <c r="AG10" s="313"/>
      <c r="AH10" s="314"/>
      <c r="XET10" s="5">
        <v>5</v>
      </c>
      <c r="XEU10" s="5">
        <v>10</v>
      </c>
      <c r="XEV10" s="5">
        <v>20</v>
      </c>
    </row>
    <row r="11" spans="1:34 16374:16377" ht="32.25" customHeight="1" x14ac:dyDescent="0.25">
      <c r="A11" s="253"/>
      <c r="B11" s="255"/>
      <c r="C11" s="255"/>
      <c r="D11" s="257"/>
      <c r="E11" s="10" t="s">
        <v>8</v>
      </c>
      <c r="F11" s="11"/>
      <c r="G11" s="10" t="s">
        <v>9</v>
      </c>
      <c r="H11" s="11"/>
      <c r="I11" s="11"/>
      <c r="J11" s="12" t="s">
        <v>10</v>
      </c>
      <c r="K11" s="328"/>
      <c r="L11" s="233"/>
      <c r="M11" s="238"/>
      <c r="N11" s="13"/>
      <c r="O11" s="13"/>
      <c r="P11" s="13"/>
      <c r="Q11" s="13"/>
      <c r="R11" s="13"/>
      <c r="S11" s="13"/>
      <c r="T11" s="13"/>
      <c r="U11" s="318"/>
      <c r="V11" s="34" t="s">
        <v>8</v>
      </c>
      <c r="W11" s="14"/>
      <c r="X11" s="15" t="s">
        <v>9</v>
      </c>
      <c r="Y11" s="16"/>
      <c r="Z11" s="13"/>
      <c r="AA11" s="17" t="s">
        <v>10</v>
      </c>
      <c r="AB11" s="32" t="s">
        <v>46</v>
      </c>
      <c r="AC11" s="21" t="s">
        <v>47</v>
      </c>
      <c r="AD11" s="21" t="s">
        <v>48</v>
      </c>
      <c r="AE11" s="232"/>
      <c r="AF11" s="33" t="s">
        <v>47</v>
      </c>
      <c r="AG11" s="35" t="s">
        <v>50</v>
      </c>
      <c r="AH11" s="33" t="s">
        <v>51</v>
      </c>
      <c r="XET11" s="5" t="s">
        <v>11</v>
      </c>
      <c r="XEU11" s="5" t="s">
        <v>12</v>
      </c>
      <c r="XEV11" s="5" t="s">
        <v>9</v>
      </c>
      <c r="XEW11" s="5" t="s">
        <v>8</v>
      </c>
    </row>
    <row r="12" spans="1:34 16374:16377" ht="50.25" customHeight="1" x14ac:dyDescent="0.25">
      <c r="A12" s="250"/>
      <c r="B12" s="265"/>
      <c r="C12" s="286"/>
      <c r="D12" s="320"/>
      <c r="E12" s="260" t="s">
        <v>15</v>
      </c>
      <c r="F12" s="213" t="str">
        <f>IF(E12="(1) RARA VEZ","1", IF(E12="(2) IMPROBABLE","2",IF(E12="(3) POSIBLE","3",IF(E12="(4) PROBABLE","4",IF(E12="(5) CASI SEGURO","5","")))))</f>
        <v>3</v>
      </c>
      <c r="G12" s="239" t="s">
        <v>19</v>
      </c>
      <c r="H12" s="215" t="str">
        <f>IF(G12="(5) MODERADO","5", IF(G12="(10) MAYOR","10",IF(G12="(20) CATASTROFICO","20","")))</f>
        <v>20</v>
      </c>
      <c r="I12" s="248">
        <f>F12*H12</f>
        <v>60</v>
      </c>
      <c r="J12" s="262">
        <f>+I12</f>
        <v>60</v>
      </c>
      <c r="K12" s="268"/>
      <c r="L12" s="22" t="s">
        <v>6</v>
      </c>
      <c r="M12" s="20" t="s">
        <v>11</v>
      </c>
      <c r="N12" s="18">
        <f>IF(M12="SÍ",15,"0")</f>
        <v>15</v>
      </c>
      <c r="O12" s="247">
        <f>SUM(N12:N18)</f>
        <v>70</v>
      </c>
      <c r="P12" s="219">
        <f>IF(AND($O12&gt;=0,$O12&lt;=50),0,IF(AND($O12&gt;50,$O12&lt;=75),1,IF(AND($O12&gt;75,$O12&lt;=100),2,"")))</f>
        <v>1</v>
      </c>
      <c r="Q12" s="219">
        <f>$F12-$P12</f>
        <v>2</v>
      </c>
      <c r="R12" s="223">
        <f>IF($Q12&lt;=0,1,$Q12)</f>
        <v>2</v>
      </c>
      <c r="S12" s="219">
        <f>$H12-$P12</f>
        <v>19</v>
      </c>
      <c r="T12" s="223">
        <f>IF($S12=19,10,IF($S12=18,5,IF($S12=9,5,IF($S12=8,5,H12))))</f>
        <v>10</v>
      </c>
      <c r="U12" s="221" t="s">
        <v>8</v>
      </c>
      <c r="V12" s="234" t="str">
        <f>IF(AND($U12="PROBABILIDAD",$R12=1),$XET$6,IF(AND($U12="PROBABILIDAD",$R12=2),$XET$5,IF(AND($U12="PROBABILIDAD",$R12=3),$XET$4,IF(AND($U12="PROBABILIDAD",$R12=4),$XET$3,IF(AND($U12="PROBABILIDAD",$R12=5),$XET$2,$E12)))))</f>
        <v>(2) IMPROBABLE</v>
      </c>
      <c r="W12" s="227">
        <f>IF($U12="PROBABILIDAD",$R12,$F12)</f>
        <v>2</v>
      </c>
      <c r="X12" s="241" t="str">
        <f>IF(AND($U12="IMPACTO",$S12=18),$XET$9,IF(AND($U12="IMPACTO",$S12=19),$XEU$9,IF(AND($U12="IMPACTO",$S12=20),$XEV$9,IF(AND($U12="IMPACTO",$S12&lt;10),$XET$9,$G12))))</f>
        <v>(20) CATASTROFICO</v>
      </c>
      <c r="Y12" s="230" t="str">
        <f>IF($U12="IMPACTO",$T12,$H12)</f>
        <v>20</v>
      </c>
      <c r="Z12" s="215">
        <f>$W12*$Y12</f>
        <v>40</v>
      </c>
      <c r="AA12" s="225">
        <f>$Z12</f>
        <v>40</v>
      </c>
      <c r="AB12" s="268"/>
      <c r="AC12" s="268"/>
      <c r="AD12" s="268"/>
      <c r="AE12" s="268"/>
      <c r="AF12" s="268"/>
      <c r="AG12" s="268"/>
      <c r="AH12" s="315"/>
    </row>
    <row r="13" spans="1:34 16374:16377" ht="48" customHeight="1" x14ac:dyDescent="0.25">
      <c r="A13" s="250"/>
      <c r="B13" s="266"/>
      <c r="C13" s="286"/>
      <c r="D13" s="321"/>
      <c r="E13" s="260"/>
      <c r="F13" s="213"/>
      <c r="G13" s="239"/>
      <c r="H13" s="215"/>
      <c r="I13" s="248"/>
      <c r="J13" s="262"/>
      <c r="K13" s="269"/>
      <c r="L13" s="23" t="s">
        <v>7</v>
      </c>
      <c r="M13" s="20" t="s">
        <v>11</v>
      </c>
      <c r="N13" s="19">
        <f>IF(M13="SÍ",5,"0")</f>
        <v>5</v>
      </c>
      <c r="O13" s="248"/>
      <c r="P13" s="220"/>
      <c r="Q13" s="220"/>
      <c r="R13" s="224"/>
      <c r="S13" s="220"/>
      <c r="T13" s="224"/>
      <c r="U13" s="222"/>
      <c r="V13" s="235"/>
      <c r="W13" s="228"/>
      <c r="X13" s="242"/>
      <c r="Y13" s="230"/>
      <c r="Z13" s="215"/>
      <c r="AA13" s="226"/>
      <c r="AB13" s="269"/>
      <c r="AC13" s="269"/>
      <c r="AD13" s="269"/>
      <c r="AE13" s="269"/>
      <c r="AF13" s="269"/>
      <c r="AG13" s="269"/>
      <c r="AH13" s="316"/>
    </row>
    <row r="14" spans="1:34 16374:16377" ht="33" customHeight="1" x14ac:dyDescent="0.25">
      <c r="A14" s="250"/>
      <c r="B14" s="266"/>
      <c r="C14" s="286"/>
      <c r="D14" s="321"/>
      <c r="E14" s="260"/>
      <c r="F14" s="213"/>
      <c r="G14" s="239"/>
      <c r="H14" s="215"/>
      <c r="I14" s="248"/>
      <c r="J14" s="216" t="str">
        <f>IF(AND(I12&gt;=5,I12&lt;=10),"BAJA",IF(AND(I12&gt;=15,I12&lt;=25),"MODERADA",IF(AND(I12&gt;=30,I12&lt;=50),"ALTA",IF(AND(I12&gt;=60,I12&lt;=100),"EXTREMA",""))))</f>
        <v>EXTREMA</v>
      </c>
      <c r="K14" s="269"/>
      <c r="L14" s="24" t="s">
        <v>3</v>
      </c>
      <c r="M14" s="20" t="s">
        <v>11</v>
      </c>
      <c r="N14" s="19">
        <f>IF(M14="SÍ",15,"0")</f>
        <v>15</v>
      </c>
      <c r="O14" s="248"/>
      <c r="P14" s="220"/>
      <c r="Q14" s="220"/>
      <c r="R14" s="224"/>
      <c r="S14" s="220"/>
      <c r="T14" s="224"/>
      <c r="U14" s="222"/>
      <c r="V14" s="235"/>
      <c r="W14" s="228"/>
      <c r="X14" s="242"/>
      <c r="Y14" s="230"/>
      <c r="Z14" s="215"/>
      <c r="AA14" s="218" t="str">
        <f>IF(AND($Z12&gt;=5,$Z12&lt;=10),"BAJA",IF(AND($Z12&gt;=15,$Z12&lt;=25),"MODERADA",IF(AND($Z12&gt;=30,$Z12&lt;=50),"ALTA",IF(AND($Z12&gt;=60,$Z12&lt;=100),"EXTREMA",""))))</f>
        <v>ALTA</v>
      </c>
      <c r="AB14" s="269"/>
      <c r="AC14" s="269"/>
      <c r="AD14" s="269"/>
      <c r="AE14" s="269"/>
      <c r="AF14" s="269"/>
      <c r="AG14" s="269"/>
      <c r="AH14" s="316"/>
    </row>
    <row r="15" spans="1:34 16374:16377" ht="26.25" customHeight="1" x14ac:dyDescent="0.25">
      <c r="A15" s="250"/>
      <c r="B15" s="266"/>
      <c r="C15" s="286"/>
      <c r="D15" s="321"/>
      <c r="E15" s="260"/>
      <c r="F15" s="213"/>
      <c r="G15" s="239"/>
      <c r="H15" s="215"/>
      <c r="I15" s="248"/>
      <c r="J15" s="216"/>
      <c r="K15" s="269"/>
      <c r="L15" s="24" t="s">
        <v>4</v>
      </c>
      <c r="M15" s="20" t="s">
        <v>11</v>
      </c>
      <c r="N15" s="19">
        <f>IF(M15="SÍ",10,"0")</f>
        <v>10</v>
      </c>
      <c r="O15" s="248"/>
      <c r="P15" s="220"/>
      <c r="Q15" s="220"/>
      <c r="R15" s="224"/>
      <c r="S15" s="220"/>
      <c r="T15" s="224"/>
      <c r="U15" s="222"/>
      <c r="V15" s="235"/>
      <c r="W15" s="228"/>
      <c r="X15" s="242"/>
      <c r="Y15" s="230"/>
      <c r="Z15" s="215"/>
      <c r="AA15" s="218"/>
      <c r="AB15" s="269"/>
      <c r="AC15" s="269"/>
      <c r="AD15" s="269"/>
      <c r="AE15" s="269"/>
      <c r="AF15" s="269"/>
      <c r="AG15" s="269"/>
      <c r="AH15" s="316"/>
    </row>
    <row r="16" spans="1:34 16374:16377" ht="45" customHeight="1" x14ac:dyDescent="0.25">
      <c r="A16" s="250"/>
      <c r="B16" s="266"/>
      <c r="C16" s="286"/>
      <c r="D16" s="321"/>
      <c r="E16" s="260"/>
      <c r="F16" s="213"/>
      <c r="G16" s="239"/>
      <c r="H16" s="215"/>
      <c r="I16" s="248"/>
      <c r="J16" s="216"/>
      <c r="K16" s="269"/>
      <c r="L16" s="23" t="s">
        <v>36</v>
      </c>
      <c r="M16" s="20" t="s">
        <v>11</v>
      </c>
      <c r="N16" s="19">
        <f>IF(M16="SÍ",15,"0")</f>
        <v>15</v>
      </c>
      <c r="O16" s="248"/>
      <c r="P16" s="220"/>
      <c r="Q16" s="220"/>
      <c r="R16" s="224"/>
      <c r="S16" s="220"/>
      <c r="T16" s="224"/>
      <c r="U16" s="222"/>
      <c r="V16" s="235"/>
      <c r="W16" s="228"/>
      <c r="X16" s="242"/>
      <c r="Y16" s="230"/>
      <c r="Z16" s="215"/>
      <c r="AA16" s="218"/>
      <c r="AB16" s="269"/>
      <c r="AC16" s="269"/>
      <c r="AD16" s="269"/>
      <c r="AE16" s="269"/>
      <c r="AF16" s="269"/>
      <c r="AG16" s="269"/>
      <c r="AH16" s="316"/>
    </row>
    <row r="17" spans="1:34" ht="51" customHeight="1" x14ac:dyDescent="0.25">
      <c r="A17" s="250"/>
      <c r="B17" s="266"/>
      <c r="C17" s="286"/>
      <c r="D17" s="321"/>
      <c r="E17" s="260"/>
      <c r="F17" s="213"/>
      <c r="G17" s="239"/>
      <c r="H17" s="215"/>
      <c r="I17" s="248"/>
      <c r="J17" s="216"/>
      <c r="K17" s="269"/>
      <c r="L17" s="23" t="s">
        <v>5</v>
      </c>
      <c r="M17" s="20" t="s">
        <v>11</v>
      </c>
      <c r="N17" s="19">
        <f>IF(M17="SÍ",10,"0")</f>
        <v>10</v>
      </c>
      <c r="O17" s="248"/>
      <c r="P17" s="220"/>
      <c r="Q17" s="220"/>
      <c r="R17" s="224"/>
      <c r="S17" s="220"/>
      <c r="T17" s="224"/>
      <c r="U17" s="222"/>
      <c r="V17" s="235"/>
      <c r="W17" s="228"/>
      <c r="X17" s="242"/>
      <c r="Y17" s="230"/>
      <c r="Z17" s="215"/>
      <c r="AA17" s="218"/>
      <c r="AB17" s="269"/>
      <c r="AC17" s="269"/>
      <c r="AD17" s="269"/>
      <c r="AE17" s="269"/>
      <c r="AF17" s="269"/>
      <c r="AG17" s="269"/>
      <c r="AH17" s="316"/>
    </row>
    <row r="18" spans="1:34" ht="39.75" customHeight="1" x14ac:dyDescent="0.25">
      <c r="A18" s="264"/>
      <c r="B18" s="267"/>
      <c r="C18" s="319"/>
      <c r="D18" s="322"/>
      <c r="E18" s="261"/>
      <c r="F18" s="214"/>
      <c r="G18" s="240"/>
      <c r="H18" s="215"/>
      <c r="I18" s="248"/>
      <c r="J18" s="217"/>
      <c r="K18" s="269"/>
      <c r="L18" s="27" t="s">
        <v>35</v>
      </c>
      <c r="M18" s="20" t="s">
        <v>12</v>
      </c>
      <c r="N18" s="19" t="str">
        <f>IF(M18="SÍ",30,"0")</f>
        <v>0</v>
      </c>
      <c r="O18" s="248"/>
      <c r="P18" s="220"/>
      <c r="Q18" s="220"/>
      <c r="R18" s="224"/>
      <c r="S18" s="220"/>
      <c r="T18" s="224"/>
      <c r="U18" s="222"/>
      <c r="V18" s="236"/>
      <c r="W18" s="229"/>
      <c r="X18" s="243"/>
      <c r="Y18" s="230"/>
      <c r="Z18" s="215"/>
      <c r="AA18" s="218"/>
      <c r="AB18" s="269"/>
      <c r="AC18" s="269"/>
      <c r="AD18" s="269"/>
      <c r="AE18" s="269"/>
      <c r="AF18" s="269"/>
      <c r="AG18" s="269"/>
      <c r="AH18" s="316"/>
    </row>
    <row r="19" spans="1:34" ht="50.25" customHeight="1" x14ac:dyDescent="0.25">
      <c r="A19" s="250"/>
      <c r="B19" s="265"/>
      <c r="C19" s="286"/>
      <c r="D19" s="320"/>
      <c r="E19" s="260" t="s">
        <v>16</v>
      </c>
      <c r="F19" s="213" t="str">
        <f>IF(E19="(1) RARA VEZ","1", IF(E19="(2) IMPROBABLE","2",IF(E19="(3) POSIBLE","3",IF(E19="(4) PROBABLE","4",IF(E19="(5) CASI SEGURO","5","")))))</f>
        <v>4</v>
      </c>
      <c r="G19" s="239" t="s">
        <v>20</v>
      </c>
      <c r="H19" s="215" t="str">
        <f>IF(G19="(5) MODERADO","5", IF(G19="(10) MAYOR","10",IF(G19="(20) CATASTROFICO","20","")))</f>
        <v>10</v>
      </c>
      <c r="I19" s="248">
        <f>F19*H19</f>
        <v>40</v>
      </c>
      <c r="J19" s="262">
        <f>+I19</f>
        <v>40</v>
      </c>
      <c r="K19" s="268"/>
      <c r="L19" s="22" t="s">
        <v>6</v>
      </c>
      <c r="M19" s="20" t="s">
        <v>11</v>
      </c>
      <c r="N19" s="39">
        <f>IF(M19="SÍ",15,"0")</f>
        <v>15</v>
      </c>
      <c r="O19" s="247">
        <f>SUM(N19:N25)</f>
        <v>100</v>
      </c>
      <c r="P19" s="219">
        <f>IF(AND($O19&gt;=0,$O19&lt;=50),0,IF(AND($O19&gt;50,$O19&lt;=75),1,IF(AND($O19&gt;75,$O19&lt;=100),2,"")))</f>
        <v>2</v>
      </c>
      <c r="Q19" s="219">
        <f>$F19-$P19</f>
        <v>2</v>
      </c>
      <c r="R19" s="223">
        <f>IF($Q19&lt;=0,1,$Q19)</f>
        <v>2</v>
      </c>
      <c r="S19" s="219">
        <f>$H19-$P19</f>
        <v>8</v>
      </c>
      <c r="T19" s="223">
        <f>IF($S19=19,10,IF($S19=18,5,IF($S19=9,5,IF($S19=8,5,H19))))</f>
        <v>5</v>
      </c>
      <c r="U19" s="221"/>
      <c r="V19" s="234" t="str">
        <f>IF(AND($U19="PROBABILIDAD",$R19=1),$XET$6,IF(AND($U19="PROBABILIDAD",$R19=2),$XET$5,IF(AND($U19="PROBABILIDAD",$R19=3),$XET$4,IF(AND($U19="PROBABILIDAD",$R19=4),$XET$3,IF(AND($U19="PROBABILIDAD",$R19=5),$XET$2,$E19)))))</f>
        <v>(4) PROBABLE</v>
      </c>
      <c r="W19" s="323" t="str">
        <f>IF($U19="PROBABILIDAD",$R19,$F19)</f>
        <v>4</v>
      </c>
      <c r="X19" s="241" t="str">
        <f>IF(AND($U19="IMPACTO",$S19=18),$XET$9,IF(AND($U19="IMPACTO",$S19=19),$XEU$9,IF(AND($U19="IMPACTO",$S19=20),$XEV$9,IF(AND($U19="IMPACTO",$S19&lt;10),$XET$9,$G19))))</f>
        <v>(10) MAYOR</v>
      </c>
      <c r="Y19" s="230" t="str">
        <f>IF($U19="IMPACTO",$T19,$H19)</f>
        <v>10</v>
      </c>
      <c r="Z19" s="215">
        <f>$W19*$Y19</f>
        <v>40</v>
      </c>
      <c r="AA19" s="225">
        <f>$Z19</f>
        <v>40</v>
      </c>
      <c r="AB19" s="268"/>
      <c r="AC19" s="268"/>
      <c r="AD19" s="268"/>
      <c r="AE19" s="268"/>
      <c r="AF19" s="268"/>
      <c r="AG19" s="268"/>
      <c r="AH19" s="315"/>
    </row>
    <row r="20" spans="1:34" ht="48" customHeight="1" x14ac:dyDescent="0.25">
      <c r="A20" s="250"/>
      <c r="B20" s="266"/>
      <c r="C20" s="286"/>
      <c r="D20" s="321"/>
      <c r="E20" s="260"/>
      <c r="F20" s="213"/>
      <c r="G20" s="239"/>
      <c r="H20" s="215"/>
      <c r="I20" s="248"/>
      <c r="J20" s="262"/>
      <c r="K20" s="269"/>
      <c r="L20" s="23" t="s">
        <v>7</v>
      </c>
      <c r="M20" s="20" t="s">
        <v>11</v>
      </c>
      <c r="N20" s="19">
        <f>IF(M20="SÍ",5,"0")</f>
        <v>5</v>
      </c>
      <c r="O20" s="248"/>
      <c r="P20" s="220"/>
      <c r="Q20" s="220"/>
      <c r="R20" s="224"/>
      <c r="S20" s="220"/>
      <c r="T20" s="224"/>
      <c r="U20" s="222"/>
      <c r="V20" s="235"/>
      <c r="W20" s="324"/>
      <c r="X20" s="242"/>
      <c r="Y20" s="230"/>
      <c r="Z20" s="215"/>
      <c r="AA20" s="226"/>
      <c r="AB20" s="269"/>
      <c r="AC20" s="269"/>
      <c r="AD20" s="269"/>
      <c r="AE20" s="269"/>
      <c r="AF20" s="269"/>
      <c r="AG20" s="269"/>
      <c r="AH20" s="316"/>
    </row>
    <row r="21" spans="1:34" ht="33" customHeight="1" x14ac:dyDescent="0.25">
      <c r="A21" s="250"/>
      <c r="B21" s="266"/>
      <c r="C21" s="286"/>
      <c r="D21" s="321"/>
      <c r="E21" s="260"/>
      <c r="F21" s="213"/>
      <c r="G21" s="239"/>
      <c r="H21" s="215"/>
      <c r="I21" s="248"/>
      <c r="J21" s="216" t="str">
        <f>IF(AND(I19&gt;=5,I19&lt;=10),"BAJA",IF(AND(I19&gt;=15,I19&lt;=25),"MODERADA",IF(AND(I19&gt;=30,I19&lt;=50),"ALTA",IF(AND(I19&gt;=60,I19&lt;=100),"EXTREMA",""))))</f>
        <v>ALTA</v>
      </c>
      <c r="K21" s="269"/>
      <c r="L21" s="24" t="s">
        <v>3</v>
      </c>
      <c r="M21" s="20" t="s">
        <v>11</v>
      </c>
      <c r="N21" s="19">
        <f>IF(M21="SÍ",15,"0")</f>
        <v>15</v>
      </c>
      <c r="O21" s="248"/>
      <c r="P21" s="220"/>
      <c r="Q21" s="220"/>
      <c r="R21" s="224"/>
      <c r="S21" s="220"/>
      <c r="T21" s="224"/>
      <c r="U21" s="222"/>
      <c r="V21" s="235"/>
      <c r="W21" s="324"/>
      <c r="X21" s="242"/>
      <c r="Y21" s="230"/>
      <c r="Z21" s="215"/>
      <c r="AA21" s="218" t="str">
        <f>IF(AND($Z19&gt;=5,$Z19&lt;=10),"BAJA",IF(AND($Z19&gt;=15,$Z19&lt;=25),"MODERADA",IF(AND($Z19&gt;=30,$Z19&lt;=50),"ALTA",IF(AND($Z19&gt;=60,$Z19&lt;=100),"EXTREMA",""))))</f>
        <v>ALTA</v>
      </c>
      <c r="AB21" s="269"/>
      <c r="AC21" s="269"/>
      <c r="AD21" s="269"/>
      <c r="AE21" s="269"/>
      <c r="AF21" s="269"/>
      <c r="AG21" s="269"/>
      <c r="AH21" s="316"/>
    </row>
    <row r="22" spans="1:34" ht="26.25" customHeight="1" x14ac:dyDescent="0.25">
      <c r="A22" s="250"/>
      <c r="B22" s="266"/>
      <c r="C22" s="286"/>
      <c r="D22" s="321"/>
      <c r="E22" s="260"/>
      <c r="F22" s="213"/>
      <c r="G22" s="239"/>
      <c r="H22" s="215"/>
      <c r="I22" s="248"/>
      <c r="J22" s="216"/>
      <c r="K22" s="269"/>
      <c r="L22" s="24" t="s">
        <v>4</v>
      </c>
      <c r="M22" s="20" t="s">
        <v>11</v>
      </c>
      <c r="N22" s="19">
        <f>IF(M22="SÍ",10,"0")</f>
        <v>10</v>
      </c>
      <c r="O22" s="248"/>
      <c r="P22" s="220"/>
      <c r="Q22" s="220"/>
      <c r="R22" s="224"/>
      <c r="S22" s="220"/>
      <c r="T22" s="224"/>
      <c r="U22" s="222"/>
      <c r="V22" s="235"/>
      <c r="W22" s="324"/>
      <c r="X22" s="242"/>
      <c r="Y22" s="230"/>
      <c r="Z22" s="215"/>
      <c r="AA22" s="218"/>
      <c r="AB22" s="269"/>
      <c r="AC22" s="269"/>
      <c r="AD22" s="269"/>
      <c r="AE22" s="269"/>
      <c r="AF22" s="269"/>
      <c r="AG22" s="269"/>
      <c r="AH22" s="316"/>
    </row>
    <row r="23" spans="1:34" ht="45" customHeight="1" x14ac:dyDescent="0.25">
      <c r="A23" s="250"/>
      <c r="B23" s="266"/>
      <c r="C23" s="286"/>
      <c r="D23" s="321"/>
      <c r="E23" s="260"/>
      <c r="F23" s="213"/>
      <c r="G23" s="239"/>
      <c r="H23" s="215"/>
      <c r="I23" s="248"/>
      <c r="J23" s="216"/>
      <c r="K23" s="269"/>
      <c r="L23" s="23" t="s">
        <v>36</v>
      </c>
      <c r="M23" s="20" t="s">
        <v>11</v>
      </c>
      <c r="N23" s="19">
        <f>IF(M23="SÍ",15,"0")</f>
        <v>15</v>
      </c>
      <c r="O23" s="248"/>
      <c r="P23" s="220"/>
      <c r="Q23" s="220"/>
      <c r="R23" s="224"/>
      <c r="S23" s="220"/>
      <c r="T23" s="224"/>
      <c r="U23" s="222"/>
      <c r="V23" s="235"/>
      <c r="W23" s="324"/>
      <c r="X23" s="242"/>
      <c r="Y23" s="230"/>
      <c r="Z23" s="215"/>
      <c r="AA23" s="218"/>
      <c r="AB23" s="269"/>
      <c r="AC23" s="269"/>
      <c r="AD23" s="269"/>
      <c r="AE23" s="269"/>
      <c r="AF23" s="269"/>
      <c r="AG23" s="269"/>
      <c r="AH23" s="316"/>
    </row>
    <row r="24" spans="1:34" ht="51" customHeight="1" x14ac:dyDescent="0.25">
      <c r="A24" s="250"/>
      <c r="B24" s="266"/>
      <c r="C24" s="286"/>
      <c r="D24" s="321"/>
      <c r="E24" s="260"/>
      <c r="F24" s="213"/>
      <c r="G24" s="239"/>
      <c r="H24" s="215"/>
      <c r="I24" s="248"/>
      <c r="J24" s="216"/>
      <c r="K24" s="269"/>
      <c r="L24" s="23" t="s">
        <v>5</v>
      </c>
      <c r="M24" s="20" t="s">
        <v>11</v>
      </c>
      <c r="N24" s="19">
        <f>IF(M24="SÍ",10,"0")</f>
        <v>10</v>
      </c>
      <c r="O24" s="248"/>
      <c r="P24" s="220"/>
      <c r="Q24" s="220"/>
      <c r="R24" s="224"/>
      <c r="S24" s="220"/>
      <c r="T24" s="224"/>
      <c r="U24" s="222"/>
      <c r="V24" s="235"/>
      <c r="W24" s="324"/>
      <c r="X24" s="242"/>
      <c r="Y24" s="230"/>
      <c r="Z24" s="215"/>
      <c r="AA24" s="218"/>
      <c r="AB24" s="269"/>
      <c r="AC24" s="269"/>
      <c r="AD24" s="269"/>
      <c r="AE24" s="269"/>
      <c r="AF24" s="269"/>
      <c r="AG24" s="269"/>
      <c r="AH24" s="316"/>
    </row>
    <row r="25" spans="1:34" ht="39.75" customHeight="1" x14ac:dyDescent="0.25">
      <c r="A25" s="264"/>
      <c r="B25" s="267"/>
      <c r="C25" s="319"/>
      <c r="D25" s="322"/>
      <c r="E25" s="261"/>
      <c r="F25" s="214"/>
      <c r="G25" s="240"/>
      <c r="H25" s="215"/>
      <c r="I25" s="248"/>
      <c r="J25" s="217"/>
      <c r="K25" s="269"/>
      <c r="L25" s="27" t="s">
        <v>35</v>
      </c>
      <c r="M25" s="20" t="s">
        <v>11</v>
      </c>
      <c r="N25" s="19">
        <f>IF(M25="SÍ",30,"0")</f>
        <v>30</v>
      </c>
      <c r="O25" s="248"/>
      <c r="P25" s="220"/>
      <c r="Q25" s="220"/>
      <c r="R25" s="224"/>
      <c r="S25" s="220"/>
      <c r="T25" s="224"/>
      <c r="U25" s="222"/>
      <c r="V25" s="236"/>
      <c r="W25" s="325"/>
      <c r="X25" s="243"/>
      <c r="Y25" s="230"/>
      <c r="Z25" s="215"/>
      <c r="AA25" s="218"/>
      <c r="AB25" s="269"/>
      <c r="AC25" s="269"/>
      <c r="AD25" s="269"/>
      <c r="AE25" s="269"/>
      <c r="AF25" s="269"/>
      <c r="AG25" s="269"/>
      <c r="AH25" s="316"/>
    </row>
    <row r="26" spans="1:34" ht="50.25" customHeight="1" x14ac:dyDescent="0.25">
      <c r="A26" s="250"/>
      <c r="B26" s="265"/>
      <c r="C26" s="286"/>
      <c r="D26" s="320"/>
      <c r="E26" s="260" t="s">
        <v>15</v>
      </c>
      <c r="F26" s="213" t="str">
        <f>IF(E26="(1) RARA VEZ","1", IF(E26="(2) IMPROBABLE","2",IF(E26="(3) POSIBLE","3",IF(E26="(4) PROBABLE","4",IF(E26="(5) CASI SEGURO","5","")))))</f>
        <v>3</v>
      </c>
      <c r="G26" s="239" t="s">
        <v>20</v>
      </c>
      <c r="H26" s="215" t="str">
        <f>IF(G26="(5) MODERADO","5", IF(G26="(10) MAYOR","10",IF(G26="(20) CATASTROFICO","20","")))</f>
        <v>10</v>
      </c>
      <c r="I26" s="248">
        <f>F26*H26</f>
        <v>30</v>
      </c>
      <c r="J26" s="262">
        <f>+I26</f>
        <v>30</v>
      </c>
      <c r="K26" s="268"/>
      <c r="L26" s="22" t="s">
        <v>6</v>
      </c>
      <c r="M26" s="20" t="s">
        <v>12</v>
      </c>
      <c r="N26" s="39" t="str">
        <f>IF(M26="SÍ",15,"0")</f>
        <v>0</v>
      </c>
      <c r="O26" s="247">
        <f>SUM(N26:N32)</f>
        <v>0</v>
      </c>
      <c r="P26" s="219">
        <f>IF(AND($O26&gt;=0,$O26&lt;=50),0,IF(AND($O26&gt;50,$O26&lt;=75),1,IF(AND($O26&gt;75,$O26&lt;=100),2,"")))</f>
        <v>0</v>
      </c>
      <c r="Q26" s="219">
        <f>$F26-$P26</f>
        <v>3</v>
      </c>
      <c r="R26" s="223">
        <f>IF($Q26&lt;=0,1,$Q26)</f>
        <v>3</v>
      </c>
      <c r="S26" s="219">
        <f>$H26-$P26</f>
        <v>10</v>
      </c>
      <c r="T26" s="223" t="str">
        <f>IF($S26=19,10,IF($S26=18,5,IF($S26=9,5,IF($S26=8,5,H26))))</f>
        <v>10</v>
      </c>
      <c r="U26" s="221"/>
      <c r="V26" s="234" t="str">
        <f>IF(AND($U26="PROBABILIDAD",$R26=1),$XET$6,IF(AND($U26="PROBABILIDAD",$R26=2),$XET$5,IF(AND($U26="PROBABILIDAD",$R26=3),$XET$4,IF(AND($U26="PROBABILIDAD",$R26=4),$XET$3,IF(AND($U26="PROBABILIDAD",$R26=5),$XET$2,$E26)))))</f>
        <v>(3) POSIBLE</v>
      </c>
      <c r="W26" s="324" t="str">
        <f>IF($U26="PROBABILIDAD",$R26,$F26)</f>
        <v>3</v>
      </c>
      <c r="X26" s="241" t="str">
        <f>IF(AND($U26="IMPACTO",$S26=18),$XET$9,IF(AND($U26="IMPACTO",$S26=19),$XEU$9,IF(AND($U26="IMPACTO",$S26=20),$XEV$9,IF(AND($U26="IMPACTO",$S26&lt;10),$XET$9,$G26))))</f>
        <v>(10) MAYOR</v>
      </c>
      <c r="Y26" s="230" t="str">
        <f>IF($U26="IMPACTO",$T26,$H26)</f>
        <v>10</v>
      </c>
      <c r="Z26" s="215">
        <f>$W26*$Y26</f>
        <v>30</v>
      </c>
      <c r="AA26" s="225">
        <f>$Z26</f>
        <v>30</v>
      </c>
      <c r="AB26" s="268"/>
      <c r="AC26" s="268"/>
      <c r="AD26" s="268"/>
      <c r="AE26" s="268"/>
      <c r="AF26" s="268"/>
      <c r="AG26" s="268"/>
      <c r="AH26" s="315"/>
    </row>
    <row r="27" spans="1:34" ht="48" customHeight="1" x14ac:dyDescent="0.25">
      <c r="A27" s="250"/>
      <c r="B27" s="266"/>
      <c r="C27" s="286"/>
      <c r="D27" s="321"/>
      <c r="E27" s="260"/>
      <c r="F27" s="213"/>
      <c r="G27" s="239"/>
      <c r="H27" s="215"/>
      <c r="I27" s="248"/>
      <c r="J27" s="262"/>
      <c r="K27" s="269"/>
      <c r="L27" s="23" t="s">
        <v>7</v>
      </c>
      <c r="M27" s="20" t="s">
        <v>12</v>
      </c>
      <c r="N27" s="19" t="str">
        <f>IF(M27="SÍ",5,"0")</f>
        <v>0</v>
      </c>
      <c r="O27" s="248"/>
      <c r="P27" s="220"/>
      <c r="Q27" s="220"/>
      <c r="R27" s="224"/>
      <c r="S27" s="220"/>
      <c r="T27" s="224"/>
      <c r="U27" s="222"/>
      <c r="V27" s="235"/>
      <c r="W27" s="324"/>
      <c r="X27" s="242"/>
      <c r="Y27" s="230"/>
      <c r="Z27" s="215"/>
      <c r="AA27" s="226"/>
      <c r="AB27" s="269"/>
      <c r="AC27" s="269"/>
      <c r="AD27" s="269"/>
      <c r="AE27" s="269"/>
      <c r="AF27" s="269"/>
      <c r="AG27" s="269"/>
      <c r="AH27" s="316"/>
    </row>
    <row r="28" spans="1:34" ht="33" customHeight="1" x14ac:dyDescent="0.25">
      <c r="A28" s="250"/>
      <c r="B28" s="266"/>
      <c r="C28" s="286"/>
      <c r="D28" s="321"/>
      <c r="E28" s="260"/>
      <c r="F28" s="213"/>
      <c r="G28" s="239"/>
      <c r="H28" s="215"/>
      <c r="I28" s="248"/>
      <c r="J28" s="216" t="str">
        <f>IF(AND(I26&gt;=5,I26&lt;=10),"BAJA",IF(AND(I26&gt;=15,I26&lt;=25),"MODERADA",IF(AND(I26&gt;=30,I26&lt;=50),"ALTA",IF(AND(I26&gt;=60,I26&lt;=100),"EXTREMA",""))))</f>
        <v>ALTA</v>
      </c>
      <c r="K28" s="269"/>
      <c r="L28" s="24" t="s">
        <v>3</v>
      </c>
      <c r="M28" s="20" t="s">
        <v>12</v>
      </c>
      <c r="N28" s="19" t="str">
        <f>IF(M28="SÍ",15,"0")</f>
        <v>0</v>
      </c>
      <c r="O28" s="248"/>
      <c r="P28" s="220"/>
      <c r="Q28" s="220"/>
      <c r="R28" s="224"/>
      <c r="S28" s="220"/>
      <c r="T28" s="224"/>
      <c r="U28" s="222"/>
      <c r="V28" s="235"/>
      <c r="W28" s="324"/>
      <c r="X28" s="242"/>
      <c r="Y28" s="230"/>
      <c r="Z28" s="215"/>
      <c r="AA28" s="218" t="str">
        <f>IF(AND($Z26&gt;=5,$Z26&lt;=10),"BAJA",IF(AND($Z26&gt;=15,$Z26&lt;=25),"MODERADA",IF(AND($Z26&gt;=30,$Z26&lt;=50),"ALTA",IF(AND($Z26&gt;=60,$Z26&lt;=100),"EXTREMA",""))))</f>
        <v>ALTA</v>
      </c>
      <c r="AB28" s="269"/>
      <c r="AC28" s="269"/>
      <c r="AD28" s="269"/>
      <c r="AE28" s="269"/>
      <c r="AF28" s="269"/>
      <c r="AG28" s="269"/>
      <c r="AH28" s="316"/>
    </row>
    <row r="29" spans="1:34" ht="26.25" customHeight="1" x14ac:dyDescent="0.25">
      <c r="A29" s="250"/>
      <c r="B29" s="266"/>
      <c r="C29" s="286"/>
      <c r="D29" s="321"/>
      <c r="E29" s="260"/>
      <c r="F29" s="213"/>
      <c r="G29" s="239"/>
      <c r="H29" s="215"/>
      <c r="I29" s="248"/>
      <c r="J29" s="216"/>
      <c r="K29" s="269"/>
      <c r="L29" s="24" t="s">
        <v>4</v>
      </c>
      <c r="M29" s="20" t="s">
        <v>12</v>
      </c>
      <c r="N29" s="19" t="str">
        <f>IF(M29="SÍ",10,"0")</f>
        <v>0</v>
      </c>
      <c r="O29" s="248"/>
      <c r="P29" s="220"/>
      <c r="Q29" s="220"/>
      <c r="R29" s="224"/>
      <c r="S29" s="220"/>
      <c r="T29" s="224"/>
      <c r="U29" s="222"/>
      <c r="V29" s="235"/>
      <c r="W29" s="324"/>
      <c r="X29" s="242"/>
      <c r="Y29" s="230"/>
      <c r="Z29" s="215"/>
      <c r="AA29" s="218"/>
      <c r="AB29" s="269"/>
      <c r="AC29" s="269"/>
      <c r="AD29" s="269"/>
      <c r="AE29" s="269"/>
      <c r="AF29" s="269"/>
      <c r="AG29" s="269"/>
      <c r="AH29" s="316"/>
    </row>
    <row r="30" spans="1:34" ht="45" customHeight="1" x14ac:dyDescent="0.25">
      <c r="A30" s="250"/>
      <c r="B30" s="266"/>
      <c r="C30" s="286"/>
      <c r="D30" s="321"/>
      <c r="E30" s="260"/>
      <c r="F30" s="213"/>
      <c r="G30" s="239"/>
      <c r="H30" s="215"/>
      <c r="I30" s="248"/>
      <c r="J30" s="216"/>
      <c r="K30" s="269"/>
      <c r="L30" s="23" t="s">
        <v>36</v>
      </c>
      <c r="M30" s="20" t="s">
        <v>12</v>
      </c>
      <c r="N30" s="19" t="str">
        <f>IF(M30="SÍ",15,"0")</f>
        <v>0</v>
      </c>
      <c r="O30" s="248"/>
      <c r="P30" s="220"/>
      <c r="Q30" s="220"/>
      <c r="R30" s="224"/>
      <c r="S30" s="220"/>
      <c r="T30" s="224"/>
      <c r="U30" s="222"/>
      <c r="V30" s="235"/>
      <c r="W30" s="324"/>
      <c r="X30" s="242"/>
      <c r="Y30" s="230"/>
      <c r="Z30" s="215"/>
      <c r="AA30" s="218"/>
      <c r="AB30" s="269"/>
      <c r="AC30" s="269"/>
      <c r="AD30" s="269"/>
      <c r="AE30" s="269"/>
      <c r="AF30" s="269"/>
      <c r="AG30" s="269"/>
      <c r="AH30" s="316"/>
    </row>
    <row r="31" spans="1:34" ht="51" customHeight="1" x14ac:dyDescent="0.25">
      <c r="A31" s="250"/>
      <c r="B31" s="266"/>
      <c r="C31" s="286"/>
      <c r="D31" s="321"/>
      <c r="E31" s="260"/>
      <c r="F31" s="213"/>
      <c r="G31" s="239"/>
      <c r="H31" s="215"/>
      <c r="I31" s="248"/>
      <c r="J31" s="216"/>
      <c r="K31" s="269"/>
      <c r="L31" s="23" t="s">
        <v>5</v>
      </c>
      <c r="M31" s="20" t="s">
        <v>12</v>
      </c>
      <c r="N31" s="19" t="str">
        <f>IF(M31="SÍ",10,"0")</f>
        <v>0</v>
      </c>
      <c r="O31" s="248"/>
      <c r="P31" s="220"/>
      <c r="Q31" s="220"/>
      <c r="R31" s="224"/>
      <c r="S31" s="220"/>
      <c r="T31" s="224"/>
      <c r="U31" s="222"/>
      <c r="V31" s="235"/>
      <c r="W31" s="324"/>
      <c r="X31" s="242"/>
      <c r="Y31" s="230"/>
      <c r="Z31" s="215"/>
      <c r="AA31" s="218"/>
      <c r="AB31" s="269"/>
      <c r="AC31" s="269"/>
      <c r="AD31" s="269"/>
      <c r="AE31" s="269"/>
      <c r="AF31" s="269"/>
      <c r="AG31" s="269"/>
      <c r="AH31" s="316"/>
    </row>
    <row r="32" spans="1:34" ht="39.75" customHeight="1" x14ac:dyDescent="0.25">
      <c r="A32" s="264"/>
      <c r="B32" s="267"/>
      <c r="C32" s="319"/>
      <c r="D32" s="322"/>
      <c r="E32" s="261"/>
      <c r="F32" s="214"/>
      <c r="G32" s="240"/>
      <c r="H32" s="215"/>
      <c r="I32" s="248"/>
      <c r="J32" s="217"/>
      <c r="K32" s="269"/>
      <c r="L32" s="27" t="s">
        <v>35</v>
      </c>
      <c r="M32" s="28" t="s">
        <v>12</v>
      </c>
      <c r="N32" s="19" t="str">
        <f>IF(M32="SÍ",30,"0")</f>
        <v>0</v>
      </c>
      <c r="O32" s="248"/>
      <c r="P32" s="220"/>
      <c r="Q32" s="220"/>
      <c r="R32" s="224"/>
      <c r="S32" s="220"/>
      <c r="T32" s="224"/>
      <c r="U32" s="222"/>
      <c r="V32" s="236"/>
      <c r="W32" s="324"/>
      <c r="X32" s="243"/>
      <c r="Y32" s="230"/>
      <c r="Z32" s="215"/>
      <c r="AA32" s="218"/>
      <c r="AB32" s="269"/>
      <c r="AC32" s="269"/>
      <c r="AD32" s="269"/>
      <c r="AE32" s="269"/>
      <c r="AF32" s="269"/>
      <c r="AG32" s="269"/>
      <c r="AH32" s="316"/>
    </row>
    <row r="33" spans="1:34" ht="50.25" customHeight="1" x14ac:dyDescent="0.25">
      <c r="A33" s="250"/>
      <c r="B33" s="265"/>
      <c r="C33" s="286"/>
      <c r="D33" s="320"/>
      <c r="E33" s="260" t="s">
        <v>15</v>
      </c>
      <c r="F33" s="213" t="str">
        <f>IF(E33="(1) RARA VEZ","1", IF(E33="(2) IMPROBABLE","2",IF(E33="(3) POSIBLE","3",IF(E33="(4) PROBABLE","4",IF(E33="(5) CASI SEGURO","5","")))))</f>
        <v>3</v>
      </c>
      <c r="G33" s="239" t="s">
        <v>18</v>
      </c>
      <c r="H33" s="215" t="str">
        <f>IF(G33="(5) MODERADO","5", IF(G33="(10) MAYOR","10",IF(G33="(20) CATASTROFICO","20","")))</f>
        <v>5</v>
      </c>
      <c r="I33" s="248">
        <f>F33*H33</f>
        <v>15</v>
      </c>
      <c r="J33" s="262">
        <f>+I33</f>
        <v>15</v>
      </c>
      <c r="K33" s="268"/>
      <c r="L33" s="22" t="s">
        <v>6</v>
      </c>
      <c r="M33" s="20" t="s">
        <v>12</v>
      </c>
      <c r="N33" s="39" t="str">
        <f>IF(M33="SÍ",15,"0")</f>
        <v>0</v>
      </c>
      <c r="O33" s="247">
        <f>SUM(N33:N39)</f>
        <v>0</v>
      </c>
      <c r="P33" s="219">
        <f>IF(AND($O33&gt;=0,$O33&lt;=50),0,IF(AND($O33&gt;50,$O33&lt;=75),1,IF(AND($O33&gt;75,$O33&lt;=100),2,"")))</f>
        <v>0</v>
      </c>
      <c r="Q33" s="219">
        <f>$F33-$P33</f>
        <v>3</v>
      </c>
      <c r="R33" s="223">
        <f>IF($Q33&lt;=0,1,$Q33)</f>
        <v>3</v>
      </c>
      <c r="S33" s="219">
        <f>$H33-$P33</f>
        <v>5</v>
      </c>
      <c r="T33" s="223" t="str">
        <f>IF($S33=19,10,IF($S33=18,5,IF($S33=9,5,IF($S33=8,5,H33))))</f>
        <v>5</v>
      </c>
      <c r="U33" s="221" t="s">
        <v>8</v>
      </c>
      <c r="V33" s="235" t="str">
        <f>IF(AND($U33="PROBABILIDAD",$R33=1),$XET$6,IF(AND($U33="PROBABILIDAD",$R33=2),$XET$5,IF(AND($U33="PROBABILIDAD",$R33=3),$XET$4,IF(AND($U33="PROBABILIDAD",$R33=4),$XET$3,IF(AND($U33="PROBABILIDAD",$R33=5),$XET$2,$E33)))))</f>
        <v>(3) POSIBLE</v>
      </c>
      <c r="W33" s="324">
        <f>IF($U33="PROBABILIDAD",$R33,$F33)</f>
        <v>3</v>
      </c>
      <c r="X33" s="242" t="str">
        <f>IF(AND($U33="IMPACTO",$S33=18),$XET$9,IF(AND($U33="IMPACTO",$S33=19),$XEU$9,IF(AND($U33="IMPACTO",$S33=20),$XEV$9,IF(AND($U33="IMPACTO",$S33&lt;10),$XET$9,$G33))))</f>
        <v>(5) MODERADO</v>
      </c>
      <c r="Y33" s="230" t="str">
        <f>IF($U33="IMPACTO",$T33,$H33)</f>
        <v>5</v>
      </c>
      <c r="Z33" s="215">
        <f>$W33*$Y33</f>
        <v>15</v>
      </c>
      <c r="AA33" s="225">
        <f>$Z33</f>
        <v>15</v>
      </c>
      <c r="AB33" s="268"/>
      <c r="AC33" s="268"/>
      <c r="AD33" s="268"/>
      <c r="AE33" s="268"/>
      <c r="AF33" s="268"/>
      <c r="AG33" s="268"/>
      <c r="AH33" s="315"/>
    </row>
    <row r="34" spans="1:34" ht="48" customHeight="1" x14ac:dyDescent="0.25">
      <c r="A34" s="250"/>
      <c r="B34" s="266"/>
      <c r="C34" s="286"/>
      <c r="D34" s="321"/>
      <c r="E34" s="260"/>
      <c r="F34" s="213"/>
      <c r="G34" s="239"/>
      <c r="H34" s="215"/>
      <c r="I34" s="248"/>
      <c r="J34" s="262"/>
      <c r="K34" s="269"/>
      <c r="L34" s="23" t="s">
        <v>7</v>
      </c>
      <c r="M34" s="20" t="s">
        <v>12</v>
      </c>
      <c r="N34" s="19" t="str">
        <f>IF(M34="SÍ",5,"0")</f>
        <v>0</v>
      </c>
      <c r="O34" s="248"/>
      <c r="P34" s="220"/>
      <c r="Q34" s="220"/>
      <c r="R34" s="224"/>
      <c r="S34" s="220"/>
      <c r="T34" s="224"/>
      <c r="U34" s="222"/>
      <c r="V34" s="235"/>
      <c r="W34" s="324"/>
      <c r="X34" s="242"/>
      <c r="Y34" s="230"/>
      <c r="Z34" s="215"/>
      <c r="AA34" s="226"/>
      <c r="AB34" s="269"/>
      <c r="AC34" s="269"/>
      <c r="AD34" s="269"/>
      <c r="AE34" s="269"/>
      <c r="AF34" s="269"/>
      <c r="AG34" s="269"/>
      <c r="AH34" s="316"/>
    </row>
    <row r="35" spans="1:34" ht="33" customHeight="1" x14ac:dyDescent="0.25">
      <c r="A35" s="250"/>
      <c r="B35" s="266"/>
      <c r="C35" s="286"/>
      <c r="D35" s="321"/>
      <c r="E35" s="260"/>
      <c r="F35" s="213"/>
      <c r="G35" s="239"/>
      <c r="H35" s="215"/>
      <c r="I35" s="248"/>
      <c r="J35" s="216" t="str">
        <f>IF(AND(I33&gt;=5,I33&lt;=10),"BAJA",IF(AND(I33&gt;=15,I33&lt;=25),"MODERADA",IF(AND(I33&gt;=30,I33&lt;=50),"ALTA",IF(AND(I33&gt;=60,I33&lt;=100),"EXTREMA",""))))</f>
        <v>MODERADA</v>
      </c>
      <c r="K35" s="269"/>
      <c r="L35" s="24" t="s">
        <v>3</v>
      </c>
      <c r="M35" s="20" t="s">
        <v>12</v>
      </c>
      <c r="N35" s="19" t="str">
        <f>IF(M35="SÍ",15,"0")</f>
        <v>0</v>
      </c>
      <c r="O35" s="248"/>
      <c r="P35" s="220"/>
      <c r="Q35" s="220"/>
      <c r="R35" s="224"/>
      <c r="S35" s="220"/>
      <c r="T35" s="224"/>
      <c r="U35" s="222"/>
      <c r="V35" s="235"/>
      <c r="W35" s="324"/>
      <c r="X35" s="242"/>
      <c r="Y35" s="230"/>
      <c r="Z35" s="215"/>
      <c r="AA35" s="218" t="str">
        <f>IF(AND($Z33&gt;=5,$Z33&lt;=10),"BAJA",IF(AND($Z33&gt;=15,$Z33&lt;=25),"MODERADA",IF(AND($Z33&gt;=30,$Z33&lt;=50),"ALTA",IF(AND($Z33&gt;=60,$Z33&lt;=100),"EXTREMA",""))))</f>
        <v>MODERADA</v>
      </c>
      <c r="AB35" s="269"/>
      <c r="AC35" s="269"/>
      <c r="AD35" s="269"/>
      <c r="AE35" s="269"/>
      <c r="AF35" s="269"/>
      <c r="AG35" s="269"/>
      <c r="AH35" s="316"/>
    </row>
    <row r="36" spans="1:34" ht="26.25" customHeight="1" x14ac:dyDescent="0.25">
      <c r="A36" s="250"/>
      <c r="B36" s="266"/>
      <c r="C36" s="286"/>
      <c r="D36" s="321"/>
      <c r="E36" s="260"/>
      <c r="F36" s="213"/>
      <c r="G36" s="239"/>
      <c r="H36" s="215"/>
      <c r="I36" s="248"/>
      <c r="J36" s="216"/>
      <c r="K36" s="269"/>
      <c r="L36" s="24" t="s">
        <v>4</v>
      </c>
      <c r="M36" s="20" t="s">
        <v>12</v>
      </c>
      <c r="N36" s="19" t="str">
        <f>IF(M36="SÍ",10,"0")</f>
        <v>0</v>
      </c>
      <c r="O36" s="248"/>
      <c r="P36" s="220"/>
      <c r="Q36" s="220"/>
      <c r="R36" s="224"/>
      <c r="S36" s="220"/>
      <c r="T36" s="224"/>
      <c r="U36" s="222"/>
      <c r="V36" s="235"/>
      <c r="W36" s="324"/>
      <c r="X36" s="242"/>
      <c r="Y36" s="230"/>
      <c r="Z36" s="215"/>
      <c r="AA36" s="218"/>
      <c r="AB36" s="269"/>
      <c r="AC36" s="269"/>
      <c r="AD36" s="269"/>
      <c r="AE36" s="269"/>
      <c r="AF36" s="269"/>
      <c r="AG36" s="269"/>
      <c r="AH36" s="316"/>
    </row>
    <row r="37" spans="1:34" ht="45" customHeight="1" x14ac:dyDescent="0.25">
      <c r="A37" s="250"/>
      <c r="B37" s="266"/>
      <c r="C37" s="286"/>
      <c r="D37" s="321"/>
      <c r="E37" s="260"/>
      <c r="F37" s="213"/>
      <c r="G37" s="239"/>
      <c r="H37" s="215"/>
      <c r="I37" s="248"/>
      <c r="J37" s="216"/>
      <c r="K37" s="269"/>
      <c r="L37" s="23" t="s">
        <v>36</v>
      </c>
      <c r="M37" s="20" t="s">
        <v>12</v>
      </c>
      <c r="N37" s="19" t="str">
        <f>IF(M37="SÍ",15,"0")</f>
        <v>0</v>
      </c>
      <c r="O37" s="248"/>
      <c r="P37" s="220"/>
      <c r="Q37" s="220"/>
      <c r="R37" s="224"/>
      <c r="S37" s="220"/>
      <c r="T37" s="224"/>
      <c r="U37" s="222"/>
      <c r="V37" s="235"/>
      <c r="W37" s="324"/>
      <c r="X37" s="242"/>
      <c r="Y37" s="230"/>
      <c r="Z37" s="215"/>
      <c r="AA37" s="218"/>
      <c r="AB37" s="269"/>
      <c r="AC37" s="269"/>
      <c r="AD37" s="269"/>
      <c r="AE37" s="269"/>
      <c r="AF37" s="269"/>
      <c r="AG37" s="269"/>
      <c r="AH37" s="316"/>
    </row>
    <row r="38" spans="1:34" ht="51" customHeight="1" x14ac:dyDescent="0.25">
      <c r="A38" s="250"/>
      <c r="B38" s="266"/>
      <c r="C38" s="286"/>
      <c r="D38" s="321"/>
      <c r="E38" s="260"/>
      <c r="F38" s="213"/>
      <c r="G38" s="239"/>
      <c r="H38" s="215"/>
      <c r="I38" s="248"/>
      <c r="J38" s="216"/>
      <c r="K38" s="269"/>
      <c r="L38" s="23" t="s">
        <v>5</v>
      </c>
      <c r="M38" s="20" t="s">
        <v>12</v>
      </c>
      <c r="N38" s="19" t="str">
        <f>IF(M38="SÍ",10,"0")</f>
        <v>0</v>
      </c>
      <c r="O38" s="248"/>
      <c r="P38" s="220"/>
      <c r="Q38" s="220"/>
      <c r="R38" s="224"/>
      <c r="S38" s="220"/>
      <c r="T38" s="224"/>
      <c r="U38" s="222"/>
      <c r="V38" s="235"/>
      <c r="W38" s="324"/>
      <c r="X38" s="242"/>
      <c r="Y38" s="230"/>
      <c r="Z38" s="215"/>
      <c r="AA38" s="218"/>
      <c r="AB38" s="269"/>
      <c r="AC38" s="269"/>
      <c r="AD38" s="269"/>
      <c r="AE38" s="269"/>
      <c r="AF38" s="269"/>
      <c r="AG38" s="269"/>
      <c r="AH38" s="316"/>
    </row>
    <row r="39" spans="1:34" ht="39.75" customHeight="1" x14ac:dyDescent="0.25">
      <c r="A39" s="264"/>
      <c r="B39" s="267"/>
      <c r="C39" s="319"/>
      <c r="D39" s="322"/>
      <c r="E39" s="261"/>
      <c r="F39" s="214"/>
      <c r="G39" s="240"/>
      <c r="H39" s="215"/>
      <c r="I39" s="248"/>
      <c r="J39" s="217"/>
      <c r="K39" s="269"/>
      <c r="L39" s="27" t="s">
        <v>35</v>
      </c>
      <c r="M39" s="20" t="s">
        <v>12</v>
      </c>
      <c r="N39" s="19" t="str">
        <f>IF(M39="SÍ",30,"0")</f>
        <v>0</v>
      </c>
      <c r="O39" s="248"/>
      <c r="P39" s="220"/>
      <c r="Q39" s="220"/>
      <c r="R39" s="224"/>
      <c r="S39" s="220"/>
      <c r="T39" s="224"/>
      <c r="U39" s="222"/>
      <c r="V39" s="235"/>
      <c r="W39" s="324"/>
      <c r="X39" s="242"/>
      <c r="Y39" s="230"/>
      <c r="Z39" s="215"/>
      <c r="AA39" s="329"/>
      <c r="AB39" s="269"/>
      <c r="AC39" s="269"/>
      <c r="AD39" s="269"/>
      <c r="AE39" s="269"/>
      <c r="AF39" s="269"/>
      <c r="AG39" s="269"/>
      <c r="AH39" s="316"/>
    </row>
    <row r="40" spans="1:34" ht="21.75" customHeight="1" x14ac:dyDescent="0.25">
      <c r="A40" s="258" t="s">
        <v>34</v>
      </c>
      <c r="B40" s="259"/>
      <c r="C40" s="259"/>
      <c r="D40" s="259"/>
      <c r="E40" s="259"/>
      <c r="F40" s="259"/>
      <c r="G40" s="259"/>
      <c r="H40" s="259"/>
      <c r="I40" s="259"/>
      <c r="J40" s="259"/>
      <c r="K40" s="259"/>
      <c r="L40" s="259"/>
      <c r="M40" s="259"/>
      <c r="N40" s="259"/>
      <c r="O40" s="259"/>
      <c r="P40" s="259"/>
      <c r="Q40" s="259"/>
      <c r="R40" s="259"/>
      <c r="S40" s="259"/>
      <c r="T40" s="259"/>
      <c r="U40" s="259"/>
      <c r="V40" s="259"/>
      <c r="W40" s="259"/>
      <c r="X40" s="259"/>
      <c r="Y40" s="259"/>
      <c r="Z40" s="259"/>
      <c r="AA40" s="259"/>
      <c r="AB40" s="259"/>
      <c r="AC40" s="259"/>
      <c r="AD40" s="259"/>
      <c r="AE40" s="259"/>
      <c r="AF40" s="259"/>
      <c r="AG40" s="259"/>
      <c r="AH40" s="259"/>
    </row>
    <row r="41" spans="1:34" ht="27.75" customHeight="1" x14ac:dyDescent="0.25">
      <c r="A41" s="270" t="s">
        <v>55</v>
      </c>
      <c r="B41" s="271"/>
      <c r="C41" s="272" t="s">
        <v>56</v>
      </c>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4" t="s">
        <v>57</v>
      </c>
      <c r="AD41" s="274"/>
      <c r="AE41" s="274"/>
      <c r="AF41" s="274" t="s">
        <v>26</v>
      </c>
      <c r="AG41" s="274"/>
      <c r="AH41" s="274"/>
    </row>
    <row r="42" spans="1:34" s="37" customFormat="1" ht="14.25" customHeight="1" x14ac:dyDescent="0.25">
      <c r="A42" s="250"/>
      <c r="B42" s="251"/>
      <c r="C42" s="286"/>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8"/>
      <c r="AD42" s="288"/>
      <c r="AE42" s="288"/>
      <c r="AF42" s="288"/>
      <c r="AG42" s="288"/>
      <c r="AH42" s="288"/>
    </row>
    <row r="43" spans="1:34" s="37" customFormat="1" ht="12.75" customHeight="1" x14ac:dyDescent="0.25">
      <c r="A43" s="250"/>
      <c r="B43" s="251"/>
      <c r="C43" s="286"/>
      <c r="D43" s="287"/>
      <c r="E43" s="287"/>
      <c r="F43" s="287"/>
      <c r="G43" s="287"/>
      <c r="H43" s="287"/>
      <c r="I43" s="287"/>
      <c r="J43" s="287"/>
      <c r="K43" s="287"/>
      <c r="L43" s="287"/>
      <c r="M43" s="287"/>
      <c r="N43" s="287"/>
      <c r="O43" s="287"/>
      <c r="P43" s="287"/>
      <c r="Q43" s="287"/>
      <c r="R43" s="287"/>
      <c r="S43" s="287"/>
      <c r="T43" s="287"/>
      <c r="U43" s="287"/>
      <c r="V43" s="287"/>
      <c r="W43" s="287"/>
      <c r="X43" s="287"/>
      <c r="Y43" s="287"/>
      <c r="Z43" s="287"/>
      <c r="AA43" s="287"/>
      <c r="AB43" s="287"/>
      <c r="AC43" s="288"/>
      <c r="AD43" s="288"/>
      <c r="AE43" s="288"/>
      <c r="AF43" s="288"/>
      <c r="AG43" s="288"/>
      <c r="AH43" s="288"/>
    </row>
    <row r="44" spans="1:34" s="37" customFormat="1" ht="17.25" customHeight="1" x14ac:dyDescent="0.25">
      <c r="A44" s="250"/>
      <c r="B44" s="251"/>
      <c r="C44" s="286"/>
      <c r="D44" s="287"/>
      <c r="E44" s="287"/>
      <c r="F44" s="287"/>
      <c r="G44" s="287"/>
      <c r="H44" s="287"/>
      <c r="I44" s="287"/>
      <c r="J44" s="287"/>
      <c r="K44" s="287"/>
      <c r="L44" s="287"/>
      <c r="M44" s="287"/>
      <c r="N44" s="287"/>
      <c r="O44" s="287"/>
      <c r="P44" s="287"/>
      <c r="Q44" s="287"/>
      <c r="R44" s="287"/>
      <c r="S44" s="287"/>
      <c r="T44" s="287"/>
      <c r="U44" s="287"/>
      <c r="V44" s="287"/>
      <c r="W44" s="287"/>
      <c r="X44" s="287"/>
      <c r="Y44" s="287"/>
      <c r="Z44" s="287"/>
      <c r="AA44" s="287"/>
      <c r="AB44" s="287"/>
      <c r="AC44" s="288"/>
      <c r="AD44" s="288"/>
      <c r="AE44" s="288"/>
      <c r="AF44" s="288"/>
      <c r="AG44" s="288"/>
      <c r="AH44" s="288"/>
    </row>
    <row r="45" spans="1:34" ht="15" customHeight="1" x14ac:dyDescent="0.25">
      <c r="A45" s="294" t="s">
        <v>37</v>
      </c>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6"/>
    </row>
    <row r="46" spans="1:34" x14ac:dyDescent="0.25">
      <c r="A46" s="280" t="s">
        <v>26</v>
      </c>
      <c r="B46" s="281"/>
      <c r="C46" s="281"/>
      <c r="D46" s="282"/>
      <c r="E46" s="300" t="s">
        <v>28</v>
      </c>
      <c r="F46" s="301"/>
      <c r="G46" s="301"/>
      <c r="H46" s="301"/>
      <c r="I46" s="302"/>
      <c r="J46" s="302"/>
      <c r="K46" s="303"/>
      <c r="L46" s="280" t="s">
        <v>29</v>
      </c>
      <c r="M46" s="281"/>
      <c r="N46" s="281"/>
      <c r="O46" s="282"/>
      <c r="P46" s="26"/>
      <c r="Q46" s="26"/>
      <c r="R46" s="25"/>
      <c r="S46" s="26"/>
      <c r="T46" s="26"/>
      <c r="U46" s="283"/>
      <c r="V46" s="283"/>
      <c r="W46" s="283"/>
      <c r="X46" s="284"/>
      <c r="Y46" s="26"/>
      <c r="Z46" s="26"/>
      <c r="AA46" s="297" t="s">
        <v>30</v>
      </c>
      <c r="AB46" s="298"/>
      <c r="AC46" s="298"/>
      <c r="AD46" s="298"/>
      <c r="AE46" s="298"/>
      <c r="AF46" s="298"/>
      <c r="AG46" s="298"/>
      <c r="AH46" s="299"/>
    </row>
    <row r="47" spans="1:34" s="37" customFormat="1" x14ac:dyDescent="0.25">
      <c r="A47" s="29" t="s">
        <v>31</v>
      </c>
      <c r="B47" s="275"/>
      <c r="C47" s="275"/>
      <c r="D47" s="285"/>
      <c r="E47" s="29" t="s">
        <v>31</v>
      </c>
      <c r="F47" s="275"/>
      <c r="G47" s="275"/>
      <c r="H47" s="275"/>
      <c r="I47" s="276"/>
      <c r="J47" s="276"/>
      <c r="K47" s="277"/>
      <c r="L47" s="29" t="s">
        <v>31</v>
      </c>
      <c r="M47" s="278"/>
      <c r="N47" s="278"/>
      <c r="O47" s="278"/>
      <c r="P47" s="278"/>
      <c r="Q47" s="278"/>
      <c r="R47" s="278"/>
      <c r="S47" s="278"/>
      <c r="T47" s="278"/>
      <c r="U47" s="278"/>
      <c r="V47" s="278"/>
      <c r="W47" s="278"/>
      <c r="X47" s="279"/>
      <c r="Y47" s="38"/>
      <c r="Z47" s="38"/>
      <c r="AA47" s="29" t="s">
        <v>31</v>
      </c>
      <c r="AB47" s="275"/>
      <c r="AC47" s="276"/>
      <c r="AD47" s="276"/>
      <c r="AE47" s="276"/>
      <c r="AF47" s="276"/>
      <c r="AG47" s="276"/>
      <c r="AH47" s="277"/>
    </row>
    <row r="48" spans="1:34" s="37" customFormat="1" x14ac:dyDescent="0.25">
      <c r="A48" s="30" t="s">
        <v>32</v>
      </c>
      <c r="B48" s="278"/>
      <c r="C48" s="278"/>
      <c r="D48" s="279"/>
      <c r="E48" s="30" t="s">
        <v>32</v>
      </c>
      <c r="F48" s="275"/>
      <c r="G48" s="275"/>
      <c r="H48" s="275"/>
      <c r="I48" s="276"/>
      <c r="J48" s="276"/>
      <c r="K48" s="277"/>
      <c r="L48" s="30" t="s">
        <v>32</v>
      </c>
      <c r="M48" s="275"/>
      <c r="N48" s="275"/>
      <c r="O48" s="275"/>
      <c r="P48" s="275"/>
      <c r="Q48" s="275"/>
      <c r="R48" s="275"/>
      <c r="S48" s="275"/>
      <c r="T48" s="275"/>
      <c r="U48" s="275"/>
      <c r="V48" s="275"/>
      <c r="W48" s="275"/>
      <c r="X48" s="285"/>
      <c r="Y48" s="38"/>
      <c r="Z48" s="38"/>
      <c r="AA48" s="30" t="s">
        <v>32</v>
      </c>
      <c r="AB48" s="275"/>
      <c r="AC48" s="276"/>
      <c r="AD48" s="276"/>
      <c r="AE48" s="276"/>
      <c r="AF48" s="276"/>
      <c r="AG48" s="276"/>
      <c r="AH48" s="277"/>
    </row>
    <row r="49" spans="1:34" s="37" customFormat="1" x14ac:dyDescent="0.25">
      <c r="A49" s="31" t="s">
        <v>33</v>
      </c>
      <c r="B49" s="275"/>
      <c r="C49" s="275"/>
      <c r="D49" s="285"/>
      <c r="E49" s="31" t="s">
        <v>33</v>
      </c>
      <c r="F49" s="278"/>
      <c r="G49" s="278"/>
      <c r="H49" s="278"/>
      <c r="I49" s="289"/>
      <c r="J49" s="289"/>
      <c r="K49" s="290"/>
      <c r="L49" s="31" t="s">
        <v>33</v>
      </c>
      <c r="M49" s="275"/>
      <c r="N49" s="275"/>
      <c r="O49" s="275"/>
      <c r="P49" s="275"/>
      <c r="Q49" s="275"/>
      <c r="R49" s="275"/>
      <c r="S49" s="275"/>
      <c r="T49" s="275"/>
      <c r="U49" s="275"/>
      <c r="V49" s="275"/>
      <c r="W49" s="275"/>
      <c r="X49" s="285"/>
      <c r="Y49" s="38"/>
      <c r="Z49" s="38"/>
      <c r="AA49" s="31" t="s">
        <v>33</v>
      </c>
      <c r="AB49" s="275"/>
      <c r="AC49" s="276"/>
      <c r="AD49" s="276"/>
      <c r="AE49" s="276"/>
      <c r="AF49" s="276"/>
      <c r="AG49" s="276"/>
      <c r="AH49" s="277"/>
    </row>
    <row r="50" spans="1:34" s="37" customFormat="1" x14ac:dyDescent="0.25"/>
  </sheetData>
  <sheetProtection sheet="1" objects="1" scenarios="1" selectLockedCells="1"/>
  <mergeCells count="187">
    <mergeCell ref="AD33:AD39"/>
    <mergeCell ref="AE33:AE39"/>
    <mergeCell ref="AF33:AF39"/>
    <mergeCell ref="AG33:AG39"/>
    <mergeCell ref="AH33:AH39"/>
    <mergeCell ref="Y33:Y39"/>
    <mergeCell ref="Z33:Z39"/>
    <mergeCell ref="AA33:AA34"/>
    <mergeCell ref="AB33:AB39"/>
    <mergeCell ref="AC33:AC39"/>
    <mergeCell ref="AA35:AA39"/>
    <mergeCell ref="G19:G25"/>
    <mergeCell ref="H19:H25"/>
    <mergeCell ref="T33:T39"/>
    <mergeCell ref="U33:U39"/>
    <mergeCell ref="V33:V39"/>
    <mergeCell ref="W33:W39"/>
    <mergeCell ref="X33:X39"/>
    <mergeCell ref="O33:O39"/>
    <mergeCell ref="P33:P39"/>
    <mergeCell ref="Q33:Q39"/>
    <mergeCell ref="R33:R39"/>
    <mergeCell ref="S33:S39"/>
    <mergeCell ref="K26:K32"/>
    <mergeCell ref="O26:O32"/>
    <mergeCell ref="P26:P32"/>
    <mergeCell ref="K9:K11"/>
    <mergeCell ref="A33:A39"/>
    <mergeCell ref="B33:B39"/>
    <mergeCell ref="C33:C39"/>
    <mergeCell ref="D33:D39"/>
    <mergeCell ref="E33:E39"/>
    <mergeCell ref="F33:F39"/>
    <mergeCell ref="G33:G39"/>
    <mergeCell ref="H33:H39"/>
    <mergeCell ref="I33:I39"/>
    <mergeCell ref="J33:J34"/>
    <mergeCell ref="K33:K39"/>
    <mergeCell ref="J35:J39"/>
    <mergeCell ref="A26:A32"/>
    <mergeCell ref="B26:B32"/>
    <mergeCell ref="C26:C32"/>
    <mergeCell ref="D26:D32"/>
    <mergeCell ref="E26:E32"/>
    <mergeCell ref="F26:F32"/>
    <mergeCell ref="G26:G32"/>
    <mergeCell ref="H26:H32"/>
    <mergeCell ref="B12:B18"/>
    <mergeCell ref="C12:C18"/>
    <mergeCell ref="I26:I32"/>
    <mergeCell ref="AA21:AA25"/>
    <mergeCell ref="AF26:AF32"/>
    <mergeCell ref="AG26:AG32"/>
    <mergeCell ref="AH26:AH32"/>
    <mergeCell ref="J28:J32"/>
    <mergeCell ref="AA28:AA32"/>
    <mergeCell ref="AA26:AA27"/>
    <mergeCell ref="AB26:AB32"/>
    <mergeCell ref="AC26:AC32"/>
    <mergeCell ref="AD26:AD32"/>
    <mergeCell ref="AE26:AE32"/>
    <mergeCell ref="V26:V32"/>
    <mergeCell ref="W26:W32"/>
    <mergeCell ref="X26:X32"/>
    <mergeCell ref="Y26:Y32"/>
    <mergeCell ref="Z26:Z32"/>
    <mergeCell ref="Q26:Q32"/>
    <mergeCell ref="R26:R32"/>
    <mergeCell ref="S26:S32"/>
    <mergeCell ref="T26:T32"/>
    <mergeCell ref="U26:U32"/>
    <mergeCell ref="J26:J27"/>
    <mergeCell ref="A42:B42"/>
    <mergeCell ref="C42:AB42"/>
    <mergeCell ref="AC42:AE42"/>
    <mergeCell ref="AF42:AH42"/>
    <mergeCell ref="T19:T25"/>
    <mergeCell ref="U19:U25"/>
    <mergeCell ref="V19:V25"/>
    <mergeCell ref="W19:W25"/>
    <mergeCell ref="X19:X25"/>
    <mergeCell ref="O19:O25"/>
    <mergeCell ref="P19:P25"/>
    <mergeCell ref="Q19:Q25"/>
    <mergeCell ref="R19:R25"/>
    <mergeCell ref="S19:S25"/>
    <mergeCell ref="AD19:AD25"/>
    <mergeCell ref="AE19:AE25"/>
    <mergeCell ref="AF19:AF25"/>
    <mergeCell ref="AG19:AG25"/>
    <mergeCell ref="AH19:AH25"/>
    <mergeCell ref="Y19:Y25"/>
    <mergeCell ref="Z19:Z25"/>
    <mergeCell ref="AA19:AA20"/>
    <mergeCell ref="AB19:AB25"/>
    <mergeCell ref="AC19:AC25"/>
    <mergeCell ref="A7:D7"/>
    <mergeCell ref="A45:AH45"/>
    <mergeCell ref="AA46:AH46"/>
    <mergeCell ref="E46:K46"/>
    <mergeCell ref="AB47:AH47"/>
    <mergeCell ref="F47:K47"/>
    <mergeCell ref="AE8:AE11"/>
    <mergeCell ref="AF8:AH10"/>
    <mergeCell ref="AB12:AB18"/>
    <mergeCell ref="AC12:AC18"/>
    <mergeCell ref="AD12:AD18"/>
    <mergeCell ref="AE12:AE18"/>
    <mergeCell ref="AF12:AF18"/>
    <mergeCell ref="AG12:AG18"/>
    <mergeCell ref="AH12:AH18"/>
    <mergeCell ref="I12:I18"/>
    <mergeCell ref="E8:AD8"/>
    <mergeCell ref="U10:U11"/>
    <mergeCell ref="C19:C25"/>
    <mergeCell ref="D19:D25"/>
    <mergeCell ref="E9:J9"/>
    <mergeCell ref="K12:K18"/>
    <mergeCell ref="D12:D18"/>
    <mergeCell ref="A12:A18"/>
    <mergeCell ref="AB48:AH48"/>
    <mergeCell ref="AB49:AH49"/>
    <mergeCell ref="M47:X47"/>
    <mergeCell ref="L46:O46"/>
    <mergeCell ref="U46:X46"/>
    <mergeCell ref="M48:X48"/>
    <mergeCell ref="C43:AB43"/>
    <mergeCell ref="AC43:AE43"/>
    <mergeCell ref="AF43:AH43"/>
    <mergeCell ref="C44:AB44"/>
    <mergeCell ref="AC44:AE44"/>
    <mergeCell ref="AF44:AH44"/>
    <mergeCell ref="F48:K48"/>
    <mergeCell ref="B48:D48"/>
    <mergeCell ref="M49:X49"/>
    <mergeCell ref="F49:K49"/>
    <mergeCell ref="A46:D46"/>
    <mergeCell ref="B47:D47"/>
    <mergeCell ref="B49:D49"/>
    <mergeCell ref="L9:AD9"/>
    <mergeCell ref="A43:B43"/>
    <mergeCell ref="A44:B44"/>
    <mergeCell ref="A8:D8"/>
    <mergeCell ref="A9:A11"/>
    <mergeCell ref="B9:B11"/>
    <mergeCell ref="C9:C11"/>
    <mergeCell ref="D9:D11"/>
    <mergeCell ref="A40:AH40"/>
    <mergeCell ref="E12:E18"/>
    <mergeCell ref="J12:J13"/>
    <mergeCell ref="E10:J10"/>
    <mergeCell ref="A19:A25"/>
    <mergeCell ref="B19:B25"/>
    <mergeCell ref="E19:E25"/>
    <mergeCell ref="F19:F25"/>
    <mergeCell ref="I19:I25"/>
    <mergeCell ref="J19:J20"/>
    <mergeCell ref="K19:K25"/>
    <mergeCell ref="J21:J25"/>
    <mergeCell ref="A41:B41"/>
    <mergeCell ref="C41:AB41"/>
    <mergeCell ref="AC41:AE41"/>
    <mergeCell ref="AF41:AH41"/>
    <mergeCell ref="XET7:XEU7"/>
    <mergeCell ref="XET8:XEU8"/>
    <mergeCell ref="F12:F18"/>
    <mergeCell ref="H12:H18"/>
    <mergeCell ref="J14:J18"/>
    <mergeCell ref="AA14:AA18"/>
    <mergeCell ref="P12:P18"/>
    <mergeCell ref="U12:U18"/>
    <mergeCell ref="Q12:Q18"/>
    <mergeCell ref="R12:R18"/>
    <mergeCell ref="S12:S18"/>
    <mergeCell ref="T12:T18"/>
    <mergeCell ref="AA12:AA13"/>
    <mergeCell ref="Z12:Z18"/>
    <mergeCell ref="W12:W18"/>
    <mergeCell ref="Y12:Y18"/>
    <mergeCell ref="AB10:AD10"/>
    <mergeCell ref="L10:L11"/>
    <mergeCell ref="V12:V18"/>
    <mergeCell ref="M10:M11"/>
    <mergeCell ref="G12:G18"/>
    <mergeCell ref="X12:X18"/>
    <mergeCell ref="V10:AA10"/>
    <mergeCell ref="O12:O18"/>
  </mergeCells>
  <conditionalFormatting sqref="J12:J18">
    <cfRule type="expression" dxfId="239" priority="113">
      <formula>$J$14="BAJA"</formula>
    </cfRule>
    <cfRule type="expression" dxfId="238" priority="114">
      <formula>$J$14="MODERADA"</formula>
    </cfRule>
    <cfRule type="expression" dxfId="237" priority="115">
      <formula>$J$14="ALTA"</formula>
    </cfRule>
    <cfRule type="expression" dxfId="236" priority="116">
      <formula>$J$14="EXTREMA"</formula>
    </cfRule>
  </conditionalFormatting>
  <conditionalFormatting sqref="AA12:AA18">
    <cfRule type="expression" dxfId="235" priority="117">
      <formula>$AA$14="MODERADA"</formula>
    </cfRule>
    <cfRule type="expression" dxfId="234" priority="118">
      <formula>$AA$14="EXTREMA"</formula>
    </cfRule>
    <cfRule type="expression" dxfId="233" priority="119">
      <formula>$AA$14="ALTA"</formula>
    </cfRule>
    <cfRule type="expression" dxfId="232" priority="120">
      <formula>$AA$14="BAJA"</formula>
    </cfRule>
  </conditionalFormatting>
  <conditionalFormatting sqref="AA19:AA25">
    <cfRule type="expression" dxfId="231" priority="21">
      <formula>$AA$21="MODERADA"</formula>
    </cfRule>
    <cfRule type="expression" dxfId="230" priority="22">
      <formula>$AA$21="EXTREMA"</formula>
    </cfRule>
    <cfRule type="expression" dxfId="229" priority="23">
      <formula>$AA$21="ALTA"</formula>
    </cfRule>
    <cfRule type="expression" dxfId="228" priority="24">
      <formula>$AA$21="BAJA"</formula>
    </cfRule>
  </conditionalFormatting>
  <conditionalFormatting sqref="J19 J21">
    <cfRule type="expression" dxfId="227" priority="17">
      <formula>$J$21="BAJA"</formula>
    </cfRule>
    <cfRule type="expression" dxfId="226" priority="18">
      <formula>$J$21="MODERADA"</formula>
    </cfRule>
    <cfRule type="expression" dxfId="225" priority="19">
      <formula>$J$21="ALTA"</formula>
    </cfRule>
    <cfRule type="expression" dxfId="224" priority="20">
      <formula>$J$21="EXTREMA"</formula>
    </cfRule>
  </conditionalFormatting>
  <conditionalFormatting sqref="AA26:AA32">
    <cfRule type="expression" dxfId="223" priority="13">
      <formula>$AA$14="MODERADA"</formula>
    </cfRule>
    <cfRule type="expression" dxfId="222" priority="14">
      <formula>$AA$14="EXTREMA"</formula>
    </cfRule>
    <cfRule type="expression" dxfId="221" priority="15">
      <formula>$AA$14="ALTA"</formula>
    </cfRule>
    <cfRule type="expression" dxfId="220" priority="16">
      <formula>$AA$14="BAJA"</formula>
    </cfRule>
  </conditionalFormatting>
  <conditionalFormatting sqref="J26 J28">
    <cfRule type="expression" dxfId="219" priority="9">
      <formula>$J$28="BAJA"</formula>
    </cfRule>
    <cfRule type="expression" dxfId="218" priority="10">
      <formula>$J$28="MODERADA"</formula>
    </cfRule>
    <cfRule type="expression" dxfId="217" priority="11">
      <formula>$J$28="ALTA"</formula>
    </cfRule>
    <cfRule type="expression" dxfId="216" priority="12">
      <formula>$J$28="EXTREMA"</formula>
    </cfRule>
  </conditionalFormatting>
  <conditionalFormatting sqref="AA33:AA39">
    <cfRule type="expression" dxfId="215" priority="5">
      <formula>$AA$35="MODERADA"</formula>
    </cfRule>
    <cfRule type="expression" dxfId="214" priority="6">
      <formula>$AA$35="EXTREMA"</formula>
    </cfRule>
    <cfRule type="expression" dxfId="213" priority="7">
      <formula>$AA$35="ALTA"</formula>
    </cfRule>
    <cfRule type="expression" dxfId="212" priority="8">
      <formula>$AA$35="BAJA"</formula>
    </cfRule>
  </conditionalFormatting>
  <conditionalFormatting sqref="J33 J35">
    <cfRule type="expression" dxfId="211" priority="1">
      <formula>$J$35="BAJA"</formula>
    </cfRule>
    <cfRule type="expression" dxfId="210" priority="2">
      <formula>$J$35="MODERADA"</formula>
    </cfRule>
    <cfRule type="expression" dxfId="209" priority="3">
      <formula>$J$35="ALTA"</formula>
    </cfRule>
    <cfRule type="expression" dxfId="208" priority="4">
      <formula>$J$35="EXTREMA"</formula>
    </cfRule>
  </conditionalFormatting>
  <dataValidations count="4">
    <dataValidation type="list" allowBlank="1" showInputMessage="1" showErrorMessage="1" sqref="E12:E39" xr:uid="{00000000-0002-0000-0000-000000000000}">
      <formula1>$XET$2:$XET$6</formula1>
    </dataValidation>
    <dataValidation type="list" allowBlank="1" showInputMessage="1" showErrorMessage="1" sqref="G12:G39" xr:uid="{00000000-0002-0000-0000-000001000000}">
      <formula1>$XET$9:$XEV$9</formula1>
    </dataValidation>
    <dataValidation type="list" allowBlank="1" showInputMessage="1" showErrorMessage="1" sqref="M12:M39" xr:uid="{00000000-0002-0000-0000-000002000000}">
      <formula1>$XET$11:$XEU$11</formula1>
    </dataValidation>
    <dataValidation type="list" allowBlank="1" showInputMessage="1" showErrorMessage="1" sqref="U12:U39" xr:uid="{00000000-0002-0000-0000-000003000000}">
      <formula1>$XEV$11:$XFD$11</formula1>
    </dataValidation>
  </dataValidations>
  <printOptions horizontalCentered="1"/>
  <pageMargins left="0.31496062992125984" right="0.15748031496062992" top="0.39370078740157483" bottom="0.51" header="0.31496062992125984" footer="0.31496062992125984"/>
  <pageSetup paperSize="5" scale="4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7FC36-49D2-4F2B-A9BE-DC33C8086564}">
  <dimension ref="A1:AP43"/>
  <sheetViews>
    <sheetView view="pageBreakPreview" topLeftCell="A15" zoomScale="40" zoomScaleNormal="40" zoomScaleSheetLayoutView="40" workbookViewId="0">
      <selection activeCell="A26" sqref="A26:A32"/>
    </sheetView>
  </sheetViews>
  <sheetFormatPr baseColWidth="10" defaultRowHeight="12.75" x14ac:dyDescent="0.25"/>
  <cols>
    <col min="1" max="2" width="22.5703125" style="79" customWidth="1"/>
    <col min="3" max="3" width="20.140625" style="79" customWidth="1"/>
    <col min="4" max="4" width="27.42578125" style="79" customWidth="1"/>
    <col min="5" max="5" width="31.140625" style="79" customWidth="1"/>
    <col min="6" max="6" width="23.140625" style="79" customWidth="1"/>
    <col min="7" max="7" width="19.140625" style="79" customWidth="1"/>
    <col min="8" max="8" width="17.42578125" style="79" customWidth="1"/>
    <col min="9" max="9" width="25.28515625" style="79" hidden="1" customWidth="1"/>
    <col min="10" max="10" width="22.85546875" style="79" customWidth="1"/>
    <col min="11" max="11" width="31" style="79" customWidth="1"/>
    <col min="12" max="12" width="48.7109375" style="79" customWidth="1"/>
    <col min="13" max="13" width="26" style="79" customWidth="1"/>
    <col min="14" max="14" width="7.7109375" style="79" hidden="1" customWidth="1"/>
    <col min="15" max="15" width="21.140625" style="79" customWidth="1"/>
    <col min="16" max="16" width="16.7109375" style="79" customWidth="1"/>
    <col min="17" max="17" width="16.5703125" style="79" customWidth="1"/>
    <col min="18" max="18" width="22.140625" style="79" customWidth="1"/>
    <col min="19" max="19" width="24.140625" style="79" customWidth="1"/>
    <col min="20" max="20" width="26.85546875" style="79" customWidth="1"/>
    <col min="21" max="21" width="23.42578125" style="79" customWidth="1"/>
    <col min="22" max="22" width="21" style="79" customWidth="1"/>
    <col min="23" max="23" width="27.7109375" style="79" customWidth="1"/>
    <col min="24" max="24" width="28.140625" style="79" customWidth="1"/>
    <col min="25" max="25" width="33.85546875" style="79" customWidth="1"/>
    <col min="26" max="26" width="30.85546875" style="79" customWidth="1"/>
    <col min="27" max="27" width="26.85546875" style="79" customWidth="1"/>
    <col min="28" max="28" width="28.7109375" style="79" customWidth="1"/>
    <col min="29" max="29" width="18" style="79" customWidth="1"/>
    <col min="30" max="30" width="37" style="79" customWidth="1"/>
    <col min="31" max="31" width="19.140625" style="79" customWidth="1"/>
    <col min="32" max="32" width="29.5703125" style="79" customWidth="1"/>
    <col min="33" max="33" width="23.5703125" style="79" customWidth="1"/>
    <col min="34" max="34" width="17.28515625" style="79" hidden="1" customWidth="1"/>
    <col min="35" max="42" width="11.42578125" style="79" hidden="1" customWidth="1"/>
    <col min="43" max="16384" width="11.42578125" style="79"/>
  </cols>
  <sheetData>
    <row r="1" spans="1:41" x14ac:dyDescent="0.2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K1" s="79" t="s">
        <v>9</v>
      </c>
      <c r="AL1" s="79" t="s">
        <v>8</v>
      </c>
      <c r="AN1" s="79" t="s">
        <v>61</v>
      </c>
    </row>
    <row r="2" spans="1:41" x14ac:dyDescent="0.25">
      <c r="A2" s="78"/>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9" t="s">
        <v>80</v>
      </c>
      <c r="AI2" s="79" t="s">
        <v>11</v>
      </c>
      <c r="AL2" s="79" t="s">
        <v>107</v>
      </c>
      <c r="AN2" s="79" t="s">
        <v>63</v>
      </c>
    </row>
    <row r="3" spans="1:41" x14ac:dyDescent="0.25">
      <c r="A3" s="78"/>
      <c r="B3" s="78"/>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9" t="s">
        <v>81</v>
      </c>
      <c r="AI3" s="79" t="s">
        <v>12</v>
      </c>
      <c r="AL3" s="79" t="s">
        <v>108</v>
      </c>
      <c r="AN3" s="79" t="s">
        <v>122</v>
      </c>
    </row>
    <row r="4" spans="1:41" x14ac:dyDescent="0.25">
      <c r="A4" s="78"/>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9" t="s">
        <v>126</v>
      </c>
      <c r="AI4" s="79" t="s">
        <v>82</v>
      </c>
      <c r="AK4" s="79" t="s">
        <v>95</v>
      </c>
      <c r="AL4" s="79" t="s">
        <v>109</v>
      </c>
      <c r="AN4" s="79" t="s">
        <v>64</v>
      </c>
    </row>
    <row r="5" spans="1:41" x14ac:dyDescent="0.25">
      <c r="A5" s="78"/>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9" t="s">
        <v>127</v>
      </c>
      <c r="AI5" s="79" t="s">
        <v>83</v>
      </c>
      <c r="AK5" s="79" t="s">
        <v>106</v>
      </c>
      <c r="AL5" s="79" t="s">
        <v>110</v>
      </c>
      <c r="AN5" s="79" t="s">
        <v>62</v>
      </c>
    </row>
    <row r="6" spans="1:41" ht="29.25" customHeight="1" x14ac:dyDescent="0.25">
      <c r="A6" s="78"/>
      <c r="B6" s="78"/>
      <c r="C6" s="78"/>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9" t="s">
        <v>129</v>
      </c>
      <c r="AI6" s="79" t="s">
        <v>130</v>
      </c>
      <c r="AJ6" s="79" t="s">
        <v>65</v>
      </c>
      <c r="AK6" s="79" t="s">
        <v>111</v>
      </c>
      <c r="AL6" s="79" t="s">
        <v>112</v>
      </c>
      <c r="AN6" s="79" t="s">
        <v>119</v>
      </c>
    </row>
    <row r="7" spans="1:41" ht="24.75" customHeight="1" x14ac:dyDescent="0.25">
      <c r="A7" s="437" t="s">
        <v>68</v>
      </c>
      <c r="B7" s="437"/>
      <c r="C7" s="438">
        <v>43850</v>
      </c>
      <c r="D7" s="439"/>
      <c r="E7" s="439"/>
      <c r="F7" s="439"/>
      <c r="G7" s="440"/>
      <c r="H7" s="441"/>
      <c r="I7" s="441"/>
      <c r="J7" s="441"/>
      <c r="K7" s="441"/>
      <c r="L7" s="442"/>
      <c r="M7" s="443" t="s">
        <v>76</v>
      </c>
      <c r="N7" s="444"/>
      <c r="O7" s="444"/>
      <c r="P7" s="444"/>
      <c r="Q7" s="444"/>
      <c r="R7" s="444"/>
      <c r="S7" s="444"/>
      <c r="T7" s="444"/>
      <c r="U7" s="444"/>
      <c r="V7" s="445"/>
      <c r="W7" s="80" t="s">
        <v>72</v>
      </c>
      <c r="X7" s="81" t="s">
        <v>190</v>
      </c>
      <c r="Y7" s="82" t="s">
        <v>73</v>
      </c>
      <c r="Z7" s="446"/>
      <c r="AA7" s="447"/>
      <c r="AB7" s="80" t="s">
        <v>74</v>
      </c>
      <c r="AC7" s="83"/>
      <c r="AD7" s="84" t="s">
        <v>75</v>
      </c>
      <c r="AE7" s="85"/>
      <c r="AF7" s="448"/>
      <c r="AG7" s="448"/>
      <c r="AH7" s="79" t="s">
        <v>84</v>
      </c>
      <c r="AI7" s="79" t="s">
        <v>85</v>
      </c>
      <c r="AJ7" s="79" t="s">
        <v>66</v>
      </c>
      <c r="AN7" s="79" t="s">
        <v>120</v>
      </c>
    </row>
    <row r="8" spans="1:41" x14ac:dyDescent="0.25">
      <c r="A8" s="425" t="s">
        <v>52</v>
      </c>
      <c r="B8" s="425"/>
      <c r="C8" s="425"/>
      <c r="D8" s="425"/>
      <c r="E8" s="425"/>
      <c r="F8" s="425"/>
      <c r="G8" s="426" t="s">
        <v>21</v>
      </c>
      <c r="H8" s="427"/>
      <c r="I8" s="427"/>
      <c r="J8" s="427"/>
      <c r="K8" s="427"/>
      <c r="L8" s="427"/>
      <c r="M8" s="427"/>
      <c r="N8" s="427"/>
      <c r="O8" s="427"/>
      <c r="P8" s="427"/>
      <c r="Q8" s="427"/>
      <c r="R8" s="427"/>
      <c r="S8" s="427"/>
      <c r="T8" s="427"/>
      <c r="U8" s="427"/>
      <c r="V8" s="427"/>
      <c r="W8" s="427"/>
      <c r="X8" s="432"/>
      <c r="Y8" s="427"/>
      <c r="Z8" s="427"/>
      <c r="AA8" s="427"/>
      <c r="AB8" s="428"/>
      <c r="AC8" s="430" t="s">
        <v>27</v>
      </c>
      <c r="AD8" s="434" t="s">
        <v>38</v>
      </c>
      <c r="AE8" s="435"/>
      <c r="AF8" s="435"/>
      <c r="AG8" s="435"/>
      <c r="AH8" s="79" t="s">
        <v>86</v>
      </c>
      <c r="AI8" s="79" t="s">
        <v>87</v>
      </c>
      <c r="AN8" s="79" t="s">
        <v>121</v>
      </c>
    </row>
    <row r="9" spans="1:41" s="86" customFormat="1" ht="14.25" customHeight="1" x14ac:dyDescent="0.25">
      <c r="A9" s="423" t="s">
        <v>58</v>
      </c>
      <c r="B9" s="421" t="s">
        <v>60</v>
      </c>
      <c r="C9" s="423" t="s">
        <v>40</v>
      </c>
      <c r="D9" s="423" t="s">
        <v>61</v>
      </c>
      <c r="E9" s="423" t="s">
        <v>41</v>
      </c>
      <c r="F9" s="425" t="s">
        <v>42</v>
      </c>
      <c r="G9" s="425" t="s">
        <v>71</v>
      </c>
      <c r="H9" s="425"/>
      <c r="I9" s="425"/>
      <c r="J9" s="425"/>
      <c r="K9" s="426" t="s">
        <v>24</v>
      </c>
      <c r="L9" s="427"/>
      <c r="M9" s="427"/>
      <c r="N9" s="427"/>
      <c r="O9" s="427"/>
      <c r="P9" s="427"/>
      <c r="Q9" s="427"/>
      <c r="R9" s="427"/>
      <c r="S9" s="427"/>
      <c r="T9" s="428"/>
      <c r="U9" s="426" t="s">
        <v>44</v>
      </c>
      <c r="V9" s="427"/>
      <c r="W9" s="427"/>
      <c r="X9" s="427"/>
      <c r="Y9" s="427"/>
      <c r="Z9" s="427"/>
      <c r="AA9" s="427"/>
      <c r="AB9" s="428"/>
      <c r="AC9" s="433"/>
      <c r="AD9" s="434"/>
      <c r="AE9" s="435"/>
      <c r="AF9" s="435"/>
      <c r="AG9" s="435"/>
      <c r="AH9" s="79" t="s">
        <v>88</v>
      </c>
      <c r="AI9" s="79" t="s">
        <v>131</v>
      </c>
      <c r="AJ9" s="79" t="s">
        <v>91</v>
      </c>
    </row>
    <row r="10" spans="1:41" s="86" customFormat="1" ht="20.25" customHeight="1" x14ac:dyDescent="0.25">
      <c r="A10" s="423"/>
      <c r="B10" s="431"/>
      <c r="C10" s="423"/>
      <c r="D10" s="423"/>
      <c r="E10" s="423"/>
      <c r="F10" s="425"/>
      <c r="G10" s="429" t="s">
        <v>43</v>
      </c>
      <c r="H10" s="429"/>
      <c r="I10" s="429"/>
      <c r="J10" s="429"/>
      <c r="K10" s="419" t="s">
        <v>78</v>
      </c>
      <c r="L10" s="425" t="s">
        <v>79</v>
      </c>
      <c r="M10" s="425" t="s">
        <v>23</v>
      </c>
      <c r="N10" s="430"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3"/>
      <c r="AD10" s="436"/>
      <c r="AE10" s="432"/>
      <c r="AF10" s="432"/>
      <c r="AG10" s="432"/>
      <c r="AH10" s="86" t="s">
        <v>135</v>
      </c>
      <c r="AI10" s="86" t="s">
        <v>136</v>
      </c>
      <c r="AJ10" s="86" t="s">
        <v>137</v>
      </c>
      <c r="AL10" s="86" t="s">
        <v>124</v>
      </c>
      <c r="AO10" s="79" t="s">
        <v>96</v>
      </c>
    </row>
    <row r="11" spans="1:41" s="86" customFormat="1" ht="57.75" customHeight="1" x14ac:dyDescent="0.25">
      <c r="A11" s="421"/>
      <c r="B11" s="422"/>
      <c r="C11" s="421"/>
      <c r="D11" s="421"/>
      <c r="E11" s="421"/>
      <c r="F11" s="430"/>
      <c r="G11" s="87" t="s">
        <v>8</v>
      </c>
      <c r="H11" s="87" t="s">
        <v>9</v>
      </c>
      <c r="I11" s="87"/>
      <c r="J11" s="88" t="s">
        <v>147</v>
      </c>
      <c r="K11" s="420"/>
      <c r="L11" s="425"/>
      <c r="M11" s="425"/>
      <c r="N11" s="429"/>
      <c r="O11" s="423"/>
      <c r="P11" s="422"/>
      <c r="Q11" s="422"/>
      <c r="R11" s="423"/>
      <c r="S11" s="422"/>
      <c r="T11" s="422"/>
      <c r="U11" s="424"/>
      <c r="V11" s="423"/>
      <c r="W11" s="420"/>
      <c r="X11" s="422"/>
      <c r="Y11" s="89" t="s">
        <v>180</v>
      </c>
      <c r="Z11" s="89" t="s">
        <v>179</v>
      </c>
      <c r="AA11" s="90" t="s">
        <v>148</v>
      </c>
      <c r="AB11" s="90" t="s">
        <v>48</v>
      </c>
      <c r="AC11" s="429"/>
      <c r="AD11" s="91" t="s">
        <v>177</v>
      </c>
      <c r="AE11" s="91" t="s">
        <v>50</v>
      </c>
      <c r="AF11" s="91" t="s">
        <v>105</v>
      </c>
      <c r="AG11" s="89" t="s">
        <v>145</v>
      </c>
      <c r="AH11" s="86" t="s">
        <v>141</v>
      </c>
      <c r="AI11" s="86" t="s">
        <v>12</v>
      </c>
      <c r="AL11" s="86" t="s">
        <v>125</v>
      </c>
      <c r="AO11" s="79" t="s">
        <v>152</v>
      </c>
    </row>
    <row r="12" spans="1:41" ht="37.5" customHeight="1" x14ac:dyDescent="0.25">
      <c r="A12" s="386" t="s">
        <v>206</v>
      </c>
      <c r="B12" s="387" t="s">
        <v>207</v>
      </c>
      <c r="C12" s="346" t="s">
        <v>208</v>
      </c>
      <c r="D12" s="389" t="s">
        <v>64</v>
      </c>
      <c r="E12" s="358" t="s">
        <v>209</v>
      </c>
      <c r="F12" s="346" t="s">
        <v>210</v>
      </c>
      <c r="G12" s="414" t="s">
        <v>109</v>
      </c>
      <c r="H12" s="414" t="s">
        <v>125</v>
      </c>
      <c r="I12" s="92" t="str">
        <f>CONCATENATE(G12,H12)</f>
        <v>POSIBLEMENOR</v>
      </c>
      <c r="J12" s="374" t="str">
        <f>I13</f>
        <v>3. MODERADO</v>
      </c>
      <c r="K12" s="396" t="s">
        <v>211</v>
      </c>
      <c r="L12" s="93" t="s">
        <v>89</v>
      </c>
      <c r="M12" s="94" t="s">
        <v>80</v>
      </c>
      <c r="N12" s="95">
        <f>IF(M12="ASIGNADO",15,IF(M12="NO ASIGNADO",0,""))</f>
        <v>15</v>
      </c>
      <c r="O12" s="416">
        <f>SUM(N12:N18)</f>
        <v>100</v>
      </c>
      <c r="P12" s="380" t="s">
        <v>136</v>
      </c>
      <c r="Q12" s="418">
        <f>IF(Q15="DÉBIL",0,IF(Q15="MODERADO",50,IF(Q15="FUERTE",100,"")))</f>
        <v>50</v>
      </c>
      <c r="R12" s="409" t="s">
        <v>11</v>
      </c>
      <c r="S12" s="411" t="s">
        <v>97</v>
      </c>
      <c r="T12" s="411" t="s">
        <v>97</v>
      </c>
      <c r="U12" s="390" t="s">
        <v>152</v>
      </c>
      <c r="V12" s="412" t="s">
        <v>101</v>
      </c>
      <c r="W12" s="365" t="s">
        <v>212</v>
      </c>
      <c r="X12" s="358" t="s">
        <v>208</v>
      </c>
      <c r="Y12" s="358" t="s">
        <v>213</v>
      </c>
      <c r="Z12" s="364" t="s">
        <v>214</v>
      </c>
      <c r="AA12" s="391" t="s">
        <v>176</v>
      </c>
      <c r="AB12" s="346" t="s">
        <v>215</v>
      </c>
      <c r="AC12" s="365"/>
      <c r="AD12" s="365"/>
      <c r="AE12" s="344" t="s">
        <v>216</v>
      </c>
      <c r="AF12" s="386" t="s">
        <v>217</v>
      </c>
      <c r="AG12" s="398"/>
      <c r="AH12" s="79" t="s">
        <v>93</v>
      </c>
      <c r="AI12" s="79" t="s">
        <v>94</v>
      </c>
      <c r="AJ12" s="79" t="s">
        <v>95</v>
      </c>
      <c r="AK12" s="79" t="s">
        <v>96</v>
      </c>
      <c r="AL12" s="79" t="s">
        <v>95</v>
      </c>
      <c r="AN12" s="79" t="s">
        <v>149</v>
      </c>
      <c r="AO12" s="79" t="s">
        <v>153</v>
      </c>
    </row>
    <row r="13" spans="1:41" ht="51.75" customHeight="1" x14ac:dyDescent="0.25">
      <c r="A13" s="386"/>
      <c r="B13" s="388"/>
      <c r="C13" s="363"/>
      <c r="D13" s="390"/>
      <c r="E13" s="339"/>
      <c r="F13" s="363"/>
      <c r="G13" s="414"/>
      <c r="H13" s="414"/>
      <c r="I13" s="92"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3. MODERADO</v>
      </c>
      <c r="J13" s="375"/>
      <c r="K13" s="396"/>
      <c r="L13" s="96" t="s">
        <v>175</v>
      </c>
      <c r="M13" s="97" t="s">
        <v>126</v>
      </c>
      <c r="N13" s="98">
        <f>IF(M13="ADECUADO",15,IF(M13="INADECUADO",0,""))</f>
        <v>15</v>
      </c>
      <c r="O13" s="417"/>
      <c r="P13" s="381"/>
      <c r="Q13" s="418"/>
      <c r="R13" s="410"/>
      <c r="S13" s="411"/>
      <c r="T13" s="411"/>
      <c r="U13" s="390"/>
      <c r="V13" s="413"/>
      <c r="W13" s="365"/>
      <c r="X13" s="339"/>
      <c r="Y13" s="394"/>
      <c r="Z13" s="394"/>
      <c r="AA13" s="407"/>
      <c r="AB13" s="363"/>
      <c r="AC13" s="365"/>
      <c r="AD13" s="365"/>
      <c r="AE13" s="344"/>
      <c r="AF13" s="346"/>
      <c r="AG13" s="398"/>
      <c r="AH13" s="79" t="s">
        <v>97</v>
      </c>
      <c r="AI13" s="79" t="s">
        <v>98</v>
      </c>
      <c r="AL13" s="79" t="s">
        <v>106</v>
      </c>
      <c r="AN13" s="79" t="s">
        <v>176</v>
      </c>
      <c r="AO13" s="79" t="s">
        <v>154</v>
      </c>
    </row>
    <row r="14" spans="1:41" ht="69.75" customHeight="1" x14ac:dyDescent="0.25">
      <c r="A14" s="386"/>
      <c r="B14" s="388"/>
      <c r="C14" s="363"/>
      <c r="D14" s="390"/>
      <c r="E14" s="339"/>
      <c r="F14" s="363"/>
      <c r="G14" s="414"/>
      <c r="H14" s="414"/>
      <c r="I14" s="92"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MODERADO</v>
      </c>
      <c r="J14" s="375"/>
      <c r="K14" s="396"/>
      <c r="L14" s="99" t="s">
        <v>90</v>
      </c>
      <c r="M14" s="97" t="s">
        <v>127</v>
      </c>
      <c r="N14" s="98">
        <f>IF(M14="OPORTUNA",15,IF(M14="INOPORTUNA",0,""))</f>
        <v>15</v>
      </c>
      <c r="O14" s="417"/>
      <c r="P14" s="381"/>
      <c r="Q14" s="418"/>
      <c r="R14" s="410"/>
      <c r="S14" s="100" t="s">
        <v>143</v>
      </c>
      <c r="T14" s="100" t="s">
        <v>144</v>
      </c>
      <c r="U14" s="390"/>
      <c r="V14" s="413"/>
      <c r="W14" s="365"/>
      <c r="X14" s="339"/>
      <c r="Y14" s="394"/>
      <c r="Z14" s="394"/>
      <c r="AA14" s="407"/>
      <c r="AB14" s="363"/>
      <c r="AC14" s="365"/>
      <c r="AD14" s="365"/>
      <c r="AE14" s="344"/>
      <c r="AF14" s="346"/>
      <c r="AG14" s="398"/>
      <c r="AH14" s="79" t="s">
        <v>100</v>
      </c>
      <c r="AI14" s="79" t="s">
        <v>101</v>
      </c>
      <c r="AJ14" s="79" t="s">
        <v>102</v>
      </c>
      <c r="AK14" s="79" t="s">
        <v>103</v>
      </c>
      <c r="AL14" s="79" t="s">
        <v>111</v>
      </c>
      <c r="AO14" s="79" t="s">
        <v>155</v>
      </c>
    </row>
    <row r="15" spans="1:41" ht="84" customHeight="1" x14ac:dyDescent="0.25">
      <c r="A15" s="386"/>
      <c r="B15" s="388"/>
      <c r="C15" s="363"/>
      <c r="D15" s="390"/>
      <c r="E15" s="101" t="s">
        <v>151</v>
      </c>
      <c r="F15" s="363"/>
      <c r="G15" s="414"/>
      <c r="H15" s="414"/>
      <c r="I15" s="92"/>
      <c r="J15" s="375"/>
      <c r="K15" s="396"/>
      <c r="L15" s="96" t="s">
        <v>218</v>
      </c>
      <c r="M15" s="97" t="s">
        <v>128</v>
      </c>
      <c r="N15" s="98">
        <f>IF(M15="PREVENIR",15,IF(M15="DETECTAR",10,IF(M15="NO ES UN CONTROL",0,"")))</f>
        <v>15</v>
      </c>
      <c r="O15" s="400" t="str">
        <f>IF(O12&lt;86,"DÉBIL",IF(O12&lt;96,"MODERADO",IF(O12&lt;101,"FUERTE","")))</f>
        <v>FUERTE</v>
      </c>
      <c r="P15" s="381"/>
      <c r="Q15" s="402" t="str">
        <f>IF(AND(O15="FUERTE",P12="FUERTE (SIEMPRE SE EJECUTA)"),"FUERTE",IF(OR(O15="DÉBIL",P12="DÉBIL (NO SE EJECUTA)"),"DÉBIL",IF(OR(O15="MODERADO",P12="MODERADO (ALGUNAS VECES)"),"MODERADO")))</f>
        <v>MODERADO</v>
      </c>
      <c r="R15" s="381" t="str">
        <f>IF(AND(O15="FUERTE",P12="FUERTE (SIEMPRE SE EJECUTA)"),"NO","SÍ")</f>
        <v>SÍ</v>
      </c>
      <c r="S15" s="404">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1</v>
      </c>
      <c r="T15" s="405">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1</v>
      </c>
      <c r="U15" s="390"/>
      <c r="V15" s="413"/>
      <c r="W15" s="365"/>
      <c r="X15" s="339"/>
      <c r="Y15" s="394"/>
      <c r="Z15" s="395"/>
      <c r="AA15" s="407"/>
      <c r="AB15" s="363"/>
      <c r="AC15" s="365"/>
      <c r="AD15" s="365"/>
      <c r="AE15" s="344"/>
      <c r="AF15" s="346" t="s">
        <v>219</v>
      </c>
      <c r="AG15" s="398"/>
      <c r="AH15" s="79" t="s">
        <v>97</v>
      </c>
      <c r="AO15" s="79" t="s">
        <v>156</v>
      </c>
    </row>
    <row r="16" spans="1:41" ht="55.5" customHeight="1" x14ac:dyDescent="0.25">
      <c r="A16" s="386"/>
      <c r="B16" s="388"/>
      <c r="C16" s="363"/>
      <c r="D16" s="390"/>
      <c r="E16" s="339" t="s">
        <v>220</v>
      </c>
      <c r="F16" s="363"/>
      <c r="G16" s="414"/>
      <c r="H16" s="414"/>
      <c r="I16" s="92"/>
      <c r="J16" s="375"/>
      <c r="K16" s="396"/>
      <c r="L16" s="96" t="s">
        <v>116</v>
      </c>
      <c r="M16" s="97" t="s">
        <v>84</v>
      </c>
      <c r="N16" s="98">
        <f>IF(M16="CONFIABLE",15,IF(M16="NO CONFIABLE",0,""))</f>
        <v>15</v>
      </c>
      <c r="O16" s="401"/>
      <c r="P16" s="381"/>
      <c r="Q16" s="402"/>
      <c r="R16" s="381"/>
      <c r="S16" s="404"/>
      <c r="T16" s="406"/>
      <c r="U16" s="390"/>
      <c r="V16" s="413"/>
      <c r="W16" s="365"/>
      <c r="X16" s="339"/>
      <c r="Y16" s="394"/>
      <c r="Z16" s="66" t="s">
        <v>181</v>
      </c>
      <c r="AA16" s="407"/>
      <c r="AB16" s="363"/>
      <c r="AC16" s="365"/>
      <c r="AD16" s="365"/>
      <c r="AE16" s="344"/>
      <c r="AF16" s="346"/>
      <c r="AG16" s="398"/>
      <c r="AH16" s="79" t="s">
        <v>142</v>
      </c>
      <c r="AJ16" s="79" t="s">
        <v>129</v>
      </c>
      <c r="AK16" s="79" t="s">
        <v>128</v>
      </c>
      <c r="AL16" s="79" t="s">
        <v>130</v>
      </c>
      <c r="AO16" s="79" t="s">
        <v>157</v>
      </c>
    </row>
    <row r="17" spans="1:41" ht="66.75" customHeight="1" x14ac:dyDescent="0.25">
      <c r="A17" s="386"/>
      <c r="B17" s="388"/>
      <c r="C17" s="363"/>
      <c r="D17" s="390"/>
      <c r="E17" s="339"/>
      <c r="F17" s="363"/>
      <c r="G17" s="414"/>
      <c r="H17" s="414"/>
      <c r="I17" s="92"/>
      <c r="J17" s="375"/>
      <c r="K17" s="396"/>
      <c r="L17" s="96" t="s">
        <v>117</v>
      </c>
      <c r="M17" s="97" t="s">
        <v>86</v>
      </c>
      <c r="N17" s="98">
        <f>IF(M17="SE INVESTIGAN Y SE RESUELVEN OPORTUNAMENTE",15,IF(M17="NO SE INVESTIGAN Y SE RESUELVEN OPORTUNAMENTE",0,""))</f>
        <v>15</v>
      </c>
      <c r="O17" s="401"/>
      <c r="P17" s="381"/>
      <c r="Q17" s="402"/>
      <c r="R17" s="381"/>
      <c r="S17" s="404"/>
      <c r="T17" s="406"/>
      <c r="U17" s="390"/>
      <c r="V17" s="413"/>
      <c r="W17" s="365"/>
      <c r="X17" s="339"/>
      <c r="Y17" s="394"/>
      <c r="Z17" s="364" t="s">
        <v>221</v>
      </c>
      <c r="AA17" s="407"/>
      <c r="AB17" s="363"/>
      <c r="AC17" s="365"/>
      <c r="AD17" s="365"/>
      <c r="AE17" s="344"/>
      <c r="AF17" s="346"/>
      <c r="AG17" s="398"/>
      <c r="AH17" s="79" t="s">
        <v>98</v>
      </c>
      <c r="AO17" s="79" t="s">
        <v>158</v>
      </c>
    </row>
    <row r="18" spans="1:41" ht="60.75" customHeight="1" x14ac:dyDescent="0.25">
      <c r="A18" s="387"/>
      <c r="B18" s="388"/>
      <c r="C18" s="364"/>
      <c r="D18" s="391"/>
      <c r="E18" s="340"/>
      <c r="F18" s="364"/>
      <c r="G18" s="415"/>
      <c r="H18" s="415"/>
      <c r="I18" s="92"/>
      <c r="J18" s="375"/>
      <c r="K18" s="397"/>
      <c r="L18" s="102" t="s">
        <v>118</v>
      </c>
      <c r="M18" s="103" t="s">
        <v>88</v>
      </c>
      <c r="N18" s="104">
        <f>IF(M18="COMPLETA",10,IF(M18="INCOMPLETA",5,IF(M18="NO EXISTE",0,"")))</f>
        <v>10</v>
      </c>
      <c r="O18" s="401"/>
      <c r="P18" s="382"/>
      <c r="Q18" s="403"/>
      <c r="R18" s="382"/>
      <c r="S18" s="405"/>
      <c r="T18" s="406"/>
      <c r="U18" s="391"/>
      <c r="V18" s="413"/>
      <c r="W18" s="366"/>
      <c r="X18" s="340"/>
      <c r="Y18" s="395"/>
      <c r="Z18" s="395"/>
      <c r="AA18" s="408"/>
      <c r="AB18" s="364"/>
      <c r="AC18" s="366"/>
      <c r="AD18" s="366"/>
      <c r="AE18" s="345"/>
      <c r="AF18" s="358"/>
      <c r="AG18" s="399"/>
      <c r="AO18" s="79" t="s">
        <v>159</v>
      </c>
    </row>
    <row r="19" spans="1:41" ht="37.5" customHeight="1" x14ac:dyDescent="0.25">
      <c r="A19" s="386" t="s">
        <v>206</v>
      </c>
      <c r="B19" s="387" t="s">
        <v>207</v>
      </c>
      <c r="C19" s="346" t="s">
        <v>222</v>
      </c>
      <c r="D19" s="389" t="s">
        <v>64</v>
      </c>
      <c r="E19" s="358" t="s">
        <v>223</v>
      </c>
      <c r="F19" s="346" t="s">
        <v>224</v>
      </c>
      <c r="G19" s="392" t="s">
        <v>110</v>
      </c>
      <c r="H19" s="392" t="s">
        <v>95</v>
      </c>
      <c r="I19" s="60" t="str">
        <f>CONCATENATE(G19,H19)</f>
        <v>PROBABLEMODERADO</v>
      </c>
      <c r="J19" s="374" t="str">
        <f>I20</f>
        <v>5. ALTO</v>
      </c>
      <c r="K19" s="396" t="s">
        <v>225</v>
      </c>
      <c r="L19" s="93" t="s">
        <v>89</v>
      </c>
      <c r="M19" s="56" t="s">
        <v>80</v>
      </c>
      <c r="N19" s="95">
        <f>IF(M19="ASIGNADO",15,IF(M19="NO ASIGNADO",0,""))</f>
        <v>15</v>
      </c>
      <c r="O19" s="378">
        <f>SUM(N19:N25)</f>
        <v>100</v>
      </c>
      <c r="P19" s="380" t="s">
        <v>136</v>
      </c>
      <c r="Q19" s="383">
        <f>IF(Q22="DÉBIL",0,IF(Q22="MODERADO",50,IF(Q22="FUERTE",100,"")))</f>
        <v>50</v>
      </c>
      <c r="R19" s="384" t="s">
        <v>11</v>
      </c>
      <c r="S19" s="367" t="s">
        <v>97</v>
      </c>
      <c r="T19" s="367" t="s">
        <v>97</v>
      </c>
      <c r="U19" s="368" t="s">
        <v>159</v>
      </c>
      <c r="V19" s="370" t="s">
        <v>101</v>
      </c>
      <c r="W19" s="372" t="s">
        <v>226</v>
      </c>
      <c r="X19" s="346" t="s">
        <v>227</v>
      </c>
      <c r="Y19" s="358" t="s">
        <v>228</v>
      </c>
      <c r="Z19" s="341" t="s">
        <v>214</v>
      </c>
      <c r="AA19" s="360" t="s">
        <v>176</v>
      </c>
      <c r="AB19" s="346" t="s">
        <v>229</v>
      </c>
      <c r="AC19" s="365"/>
      <c r="AD19" s="365"/>
      <c r="AE19" s="344" t="s">
        <v>216</v>
      </c>
      <c r="AF19" s="346" t="s">
        <v>230</v>
      </c>
      <c r="AG19" s="347"/>
      <c r="AH19" s="79" t="s">
        <v>93</v>
      </c>
      <c r="AI19" s="79" t="s">
        <v>94</v>
      </c>
      <c r="AJ19" s="79" t="s">
        <v>95</v>
      </c>
      <c r="AK19" s="79" t="s">
        <v>96</v>
      </c>
      <c r="AL19" s="79" t="s">
        <v>95</v>
      </c>
      <c r="AN19" s="79" t="s">
        <v>149</v>
      </c>
      <c r="AO19" s="79" t="s">
        <v>153</v>
      </c>
    </row>
    <row r="20" spans="1:41" ht="51.75" customHeight="1" x14ac:dyDescent="0.25">
      <c r="A20" s="386"/>
      <c r="B20" s="388"/>
      <c r="C20" s="363"/>
      <c r="D20" s="390"/>
      <c r="E20" s="339"/>
      <c r="F20" s="363"/>
      <c r="G20" s="392"/>
      <c r="H20" s="392"/>
      <c r="I20" s="60" t="str">
        <f>IF(I19="RARA VEZINSIGNIFICANTE","1. BAJO",IF(I19="RARA VEZMENOR","2. BAJO",IF(I19="IMPROBABLEINSIGNIFICANTE","3. BAJO",IF(I19="IMPROBABLEMENOR","4. BAJO",IF(I19="POSIBLEINSIGNIFICANTE","5. BAJO",IF(I19="RARA VEZMODERADO","1. MODERADO",IF(I19="IMPROBABLEMODERADO","2. MODERADO",IF(I19="POSIBLEMENOR","3. MODERADO",IF(I19="PROBABLEINSIGNIFICANTE","4. MODERADO",IF(I19="RARA VEZMAYOR","1. ALTO",IF(I19="IMPROBABLEMAYOR","2. ALTO",IF(I19="POSIBLEMODERADO","3. ALTO",IF(I19="PROBABLEMENOR","4. ALTO",IF(I19="PROBABLEMODERADO","5. ALTO",IF(I19="CASI SEGUROINSIGNIFICANTE","6. ALTO",IF(I19="CASI SEGUROMENOR","7. ALTO",IF(I19="RARA VEZCATASTRÓFICO","1. EXTREMO",IF(I19="IMPROBABLECATASTRÓFICO","2. EXTREMO",IF(I19="POSIBLEMAYOR","3. EXTREMO",IF(I19="POSIBLECATASTRÓFICO","4. EXTREMO",IF(I19="PROBABLEMAYOR","5. EXTREMO",IF(I19="PROBABLECATASTRÓFICO","6. EXTREMO",IF(I19="CASI SEGUROMODERADO","7. EXTREMO",IF(I19="CASI SEGUROMAYOR","8. EXTREMO",IF(I19="CASI SEGUROCATASTRÓFICO","9. EXTREMO","")))))))))))))))))))))))))</f>
        <v>5. ALTO</v>
      </c>
      <c r="J20" s="375"/>
      <c r="K20" s="396"/>
      <c r="L20" s="96" t="s">
        <v>175</v>
      </c>
      <c r="M20" s="54" t="s">
        <v>126</v>
      </c>
      <c r="N20" s="98">
        <f>IF(M20="ADECUADO",15,IF(M20="INADECUADO",0,""))</f>
        <v>15</v>
      </c>
      <c r="O20" s="379"/>
      <c r="P20" s="381"/>
      <c r="Q20" s="383"/>
      <c r="R20" s="385"/>
      <c r="S20" s="367"/>
      <c r="T20" s="367"/>
      <c r="U20" s="368"/>
      <c r="V20" s="371"/>
      <c r="W20" s="372"/>
      <c r="X20" s="346"/>
      <c r="Y20" s="394"/>
      <c r="Z20" s="359"/>
      <c r="AA20" s="361"/>
      <c r="AB20" s="363"/>
      <c r="AC20" s="365"/>
      <c r="AD20" s="365"/>
      <c r="AE20" s="344"/>
      <c r="AF20" s="346"/>
      <c r="AG20" s="347"/>
      <c r="AH20" s="79" t="s">
        <v>97</v>
      </c>
      <c r="AI20" s="79" t="s">
        <v>98</v>
      </c>
      <c r="AL20" s="79" t="s">
        <v>106</v>
      </c>
      <c r="AN20" s="79" t="s">
        <v>176</v>
      </c>
      <c r="AO20" s="79" t="s">
        <v>154</v>
      </c>
    </row>
    <row r="21" spans="1:41" ht="69.75" customHeight="1" x14ac:dyDescent="0.25">
      <c r="A21" s="386"/>
      <c r="B21" s="388"/>
      <c r="C21" s="363"/>
      <c r="D21" s="390"/>
      <c r="E21" s="339"/>
      <c r="F21" s="363"/>
      <c r="G21" s="392"/>
      <c r="H21" s="392"/>
      <c r="I21" s="60" t="str">
        <f>IF(OR(I20="1. BAJO",I20="2. BAJO",I20="3. BAJO",I20="4. BAJO",I20="5. BAJO"),"BAJO",IF(OR(I20="1. MODERADO",I20="2. MODERADO",I20="3. MODERADO",I20="4. MODERADO"),"MODERADO",IF(OR(I20="1. ALTO",I20="2. ALTO",I20="3. ALTO",I20="4. ALTO",I20="5. ALTO",I20="6. ALTO",I20="7. ALTO"),"ALTO",IF(OR(I20="1. EXTREMO",I20="2. EXTREMO",I20="3. EXTREMO",I20="4. EXTREMO",I20="5. EXTREMO",I20="6. EXTREMO",I20="7. EXTREMO",I20="8. EXTREMO",I20="9. EXTREMO"),"EXTREMO",""))))</f>
        <v>ALTO</v>
      </c>
      <c r="J21" s="375"/>
      <c r="K21" s="396"/>
      <c r="L21" s="99" t="s">
        <v>90</v>
      </c>
      <c r="M21" s="54" t="s">
        <v>127</v>
      </c>
      <c r="N21" s="98">
        <f>IF(M21="OPORTUNA",15,IF(M21="INOPORTUNA",0,""))</f>
        <v>15</v>
      </c>
      <c r="O21" s="379"/>
      <c r="P21" s="381"/>
      <c r="Q21" s="383"/>
      <c r="R21" s="385"/>
      <c r="S21" s="100" t="s">
        <v>143</v>
      </c>
      <c r="T21" s="100" t="s">
        <v>144</v>
      </c>
      <c r="U21" s="368"/>
      <c r="V21" s="371"/>
      <c r="W21" s="372"/>
      <c r="X21" s="346"/>
      <c r="Y21" s="394"/>
      <c r="Z21" s="359"/>
      <c r="AA21" s="361"/>
      <c r="AB21" s="363"/>
      <c r="AC21" s="365"/>
      <c r="AD21" s="365"/>
      <c r="AE21" s="344"/>
      <c r="AF21" s="346"/>
      <c r="AG21" s="347"/>
      <c r="AH21" s="79" t="s">
        <v>100</v>
      </c>
      <c r="AI21" s="79" t="s">
        <v>101</v>
      </c>
      <c r="AJ21" s="79" t="s">
        <v>102</v>
      </c>
      <c r="AK21" s="79" t="s">
        <v>103</v>
      </c>
      <c r="AL21" s="79" t="s">
        <v>111</v>
      </c>
      <c r="AO21" s="79" t="s">
        <v>155</v>
      </c>
    </row>
    <row r="22" spans="1:41" ht="84" customHeight="1" x14ac:dyDescent="0.25">
      <c r="A22" s="386"/>
      <c r="B22" s="388"/>
      <c r="C22" s="363"/>
      <c r="D22" s="390"/>
      <c r="E22" s="101" t="s">
        <v>151</v>
      </c>
      <c r="F22" s="363"/>
      <c r="G22" s="392"/>
      <c r="H22" s="392"/>
      <c r="I22" s="60"/>
      <c r="J22" s="375"/>
      <c r="K22" s="396"/>
      <c r="L22" s="96" t="s">
        <v>218</v>
      </c>
      <c r="M22" s="54" t="s">
        <v>128</v>
      </c>
      <c r="N22" s="98">
        <f>IF(M22="PREVENIR",15,IF(M22="DETECTAR",10,IF(M22="NO ES UN CONTROL",0,"")))</f>
        <v>15</v>
      </c>
      <c r="O22" s="349" t="str">
        <f>IF(O19&lt;86,"DÉBIL",IF(O19&lt;96,"MODERADO",IF(O19&lt;101,"FUERTE","")))</f>
        <v>FUERTE</v>
      </c>
      <c r="P22" s="381"/>
      <c r="Q22" s="351" t="str">
        <f>IF(AND(O22="FUERTE",P19="FUERTE (SIEMPRE SE EJECUTA)"),"FUERTE",IF(OR(O22="DÉBIL",P19="DÉBIL (NO SE EJECUTA)"),"DÉBIL",IF(OR(O22="MODERADO",P19="MODERADO (ALGUNAS VECES)"),"MODERADO")))</f>
        <v>MODERADO</v>
      </c>
      <c r="R22" s="353" t="str">
        <f>IF(AND(O22="FUERTE",P19="FUERTE (SIEMPRE SE EJECUTA)"),"NO","SÍ")</f>
        <v>SÍ</v>
      </c>
      <c r="S22"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1</v>
      </c>
      <c r="T22"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1</v>
      </c>
      <c r="U22" s="368"/>
      <c r="V22" s="371"/>
      <c r="W22" s="372"/>
      <c r="X22" s="346"/>
      <c r="Y22" s="394"/>
      <c r="Z22" s="342"/>
      <c r="AA22" s="361"/>
      <c r="AB22" s="363"/>
      <c r="AC22" s="365"/>
      <c r="AD22" s="365"/>
      <c r="AE22" s="344"/>
      <c r="AF22" s="346" t="s">
        <v>231</v>
      </c>
      <c r="AG22" s="347"/>
      <c r="AH22" s="79" t="s">
        <v>97</v>
      </c>
      <c r="AO22" s="79" t="s">
        <v>156</v>
      </c>
    </row>
    <row r="23" spans="1:41" ht="55.5" customHeight="1" x14ac:dyDescent="0.25">
      <c r="A23" s="386"/>
      <c r="B23" s="388"/>
      <c r="C23" s="363"/>
      <c r="D23" s="390"/>
      <c r="E23" s="339" t="s">
        <v>232</v>
      </c>
      <c r="F23" s="363"/>
      <c r="G23" s="392"/>
      <c r="H23" s="392"/>
      <c r="I23" s="60"/>
      <c r="J23" s="375"/>
      <c r="K23" s="396"/>
      <c r="L23" s="96" t="s">
        <v>116</v>
      </c>
      <c r="M23" s="54" t="s">
        <v>84</v>
      </c>
      <c r="N23" s="98">
        <f>IF(M23="CONFIABLE",15,IF(M23="NO CONFIABLE",0,""))</f>
        <v>15</v>
      </c>
      <c r="O23" s="350"/>
      <c r="P23" s="381"/>
      <c r="Q23" s="351"/>
      <c r="R23" s="353"/>
      <c r="S23" s="355"/>
      <c r="T23" s="357"/>
      <c r="U23" s="368"/>
      <c r="V23" s="371"/>
      <c r="W23" s="372"/>
      <c r="X23" s="346"/>
      <c r="Y23" s="394"/>
      <c r="Z23" s="66" t="s">
        <v>181</v>
      </c>
      <c r="AA23" s="361"/>
      <c r="AB23" s="363"/>
      <c r="AC23" s="365"/>
      <c r="AD23" s="365"/>
      <c r="AE23" s="344"/>
      <c r="AF23" s="346"/>
      <c r="AG23" s="347"/>
      <c r="AH23" s="79" t="s">
        <v>142</v>
      </c>
      <c r="AJ23" s="79" t="s">
        <v>129</v>
      </c>
      <c r="AK23" s="79" t="s">
        <v>128</v>
      </c>
      <c r="AL23" s="79" t="s">
        <v>130</v>
      </c>
      <c r="AO23" s="79" t="s">
        <v>157</v>
      </c>
    </row>
    <row r="24" spans="1:41" ht="66.75" customHeight="1" x14ac:dyDescent="0.25">
      <c r="A24" s="386"/>
      <c r="B24" s="388"/>
      <c r="C24" s="363"/>
      <c r="D24" s="390"/>
      <c r="E24" s="339"/>
      <c r="F24" s="363"/>
      <c r="G24" s="392"/>
      <c r="H24" s="392"/>
      <c r="I24" s="60"/>
      <c r="J24" s="375"/>
      <c r="K24" s="396"/>
      <c r="L24" s="96" t="s">
        <v>117</v>
      </c>
      <c r="M24" s="54" t="s">
        <v>86</v>
      </c>
      <c r="N24" s="98">
        <f>IF(M24="SE INVESTIGAN Y SE RESUELVEN OPORTUNAMENTE",15,IF(M24="NO SE INVESTIGAN Y SE RESUELVEN OPORTUNAMENTE",0,""))</f>
        <v>15</v>
      </c>
      <c r="O24" s="350"/>
      <c r="P24" s="381"/>
      <c r="Q24" s="351"/>
      <c r="R24" s="353"/>
      <c r="S24" s="355"/>
      <c r="T24" s="357"/>
      <c r="U24" s="368"/>
      <c r="V24" s="371"/>
      <c r="W24" s="372"/>
      <c r="X24" s="346"/>
      <c r="Y24" s="394"/>
      <c r="Z24" s="341" t="s">
        <v>233</v>
      </c>
      <c r="AA24" s="361"/>
      <c r="AB24" s="363"/>
      <c r="AC24" s="365"/>
      <c r="AD24" s="365"/>
      <c r="AE24" s="344"/>
      <c r="AF24" s="346"/>
      <c r="AG24" s="347"/>
      <c r="AH24" s="79" t="s">
        <v>98</v>
      </c>
      <c r="AO24" s="79" t="s">
        <v>158</v>
      </c>
    </row>
    <row r="25" spans="1:41" ht="60.75" customHeight="1" x14ac:dyDescent="0.25">
      <c r="A25" s="387"/>
      <c r="B25" s="388"/>
      <c r="C25" s="364"/>
      <c r="D25" s="391"/>
      <c r="E25" s="340"/>
      <c r="F25" s="364"/>
      <c r="G25" s="393"/>
      <c r="H25" s="393"/>
      <c r="I25" s="60"/>
      <c r="J25" s="375"/>
      <c r="K25" s="397"/>
      <c r="L25" s="102" t="s">
        <v>118</v>
      </c>
      <c r="M25" s="61" t="s">
        <v>88</v>
      </c>
      <c r="N25" s="104">
        <f>IF(M25="COMPLETA",10,IF(M25="INCOMPLETA",5,IF(M25="NO EXISTE",0,"")))</f>
        <v>10</v>
      </c>
      <c r="O25" s="350"/>
      <c r="P25" s="382"/>
      <c r="Q25" s="352"/>
      <c r="R25" s="354"/>
      <c r="S25" s="356"/>
      <c r="T25" s="357"/>
      <c r="U25" s="369"/>
      <c r="V25" s="371"/>
      <c r="W25" s="373"/>
      <c r="X25" s="358"/>
      <c r="Y25" s="395"/>
      <c r="Z25" s="342"/>
      <c r="AA25" s="362"/>
      <c r="AB25" s="364"/>
      <c r="AC25" s="366"/>
      <c r="AD25" s="366"/>
      <c r="AE25" s="345"/>
      <c r="AF25" s="358"/>
      <c r="AG25" s="348"/>
      <c r="AO25" s="79" t="s">
        <v>159</v>
      </c>
    </row>
    <row r="26" spans="1:41" ht="37.5" customHeight="1" x14ac:dyDescent="0.25">
      <c r="A26" s="386" t="s">
        <v>206</v>
      </c>
      <c r="B26" s="387" t="s">
        <v>207</v>
      </c>
      <c r="C26" s="346" t="s">
        <v>234</v>
      </c>
      <c r="D26" s="389" t="s">
        <v>64</v>
      </c>
      <c r="E26" s="358" t="s">
        <v>235</v>
      </c>
      <c r="F26" s="346" t="s">
        <v>236</v>
      </c>
      <c r="G26" s="392" t="s">
        <v>109</v>
      </c>
      <c r="H26" s="392" t="s">
        <v>125</v>
      </c>
      <c r="I26" s="60" t="str">
        <f>CONCATENATE(G26,H26)</f>
        <v>POSIBLEMENOR</v>
      </c>
      <c r="J26" s="374" t="str">
        <f>I27</f>
        <v>3. MODERADO</v>
      </c>
      <c r="K26" s="376" t="s">
        <v>237</v>
      </c>
      <c r="L26" s="93" t="s">
        <v>89</v>
      </c>
      <c r="M26" s="56" t="s">
        <v>80</v>
      </c>
      <c r="N26" s="95">
        <f>IF(M26="ASIGNADO",15,IF(M26="NO ASIGNADO",0,""))</f>
        <v>15</v>
      </c>
      <c r="O26" s="378">
        <f>SUM(N26:N32)</f>
        <v>95</v>
      </c>
      <c r="P26" s="380" t="s">
        <v>136</v>
      </c>
      <c r="Q26" s="383">
        <f>IF(Q29="DÉBIL",0,IF(Q29="MODERADO",50,IF(Q29="FUERTE",100,"")))</f>
        <v>50</v>
      </c>
      <c r="R26" s="384" t="s">
        <v>11</v>
      </c>
      <c r="S26" s="367" t="s">
        <v>97</v>
      </c>
      <c r="T26" s="367" t="s">
        <v>97</v>
      </c>
      <c r="U26" s="368" t="s">
        <v>154</v>
      </c>
      <c r="V26" s="370" t="s">
        <v>101</v>
      </c>
      <c r="W26" s="372" t="s">
        <v>226</v>
      </c>
      <c r="X26" s="346" t="s">
        <v>238</v>
      </c>
      <c r="Y26" s="358" t="s">
        <v>239</v>
      </c>
      <c r="Z26" s="341" t="s">
        <v>214</v>
      </c>
      <c r="AA26" s="360" t="s">
        <v>176</v>
      </c>
      <c r="AB26" s="346" t="s">
        <v>240</v>
      </c>
      <c r="AC26" s="365"/>
      <c r="AD26" s="365"/>
      <c r="AE26" s="344" t="s">
        <v>216</v>
      </c>
      <c r="AF26" s="346" t="s">
        <v>241</v>
      </c>
      <c r="AG26" s="347"/>
      <c r="AH26" s="79" t="s">
        <v>93</v>
      </c>
      <c r="AI26" s="79" t="s">
        <v>94</v>
      </c>
      <c r="AJ26" s="79" t="s">
        <v>95</v>
      </c>
      <c r="AK26" s="79" t="s">
        <v>96</v>
      </c>
      <c r="AL26" s="79" t="s">
        <v>95</v>
      </c>
      <c r="AN26" s="79" t="s">
        <v>149</v>
      </c>
      <c r="AO26" s="79" t="s">
        <v>153</v>
      </c>
    </row>
    <row r="27" spans="1:41" ht="51.75" customHeight="1" x14ac:dyDescent="0.25">
      <c r="A27" s="386"/>
      <c r="B27" s="388"/>
      <c r="C27" s="363"/>
      <c r="D27" s="390"/>
      <c r="E27" s="339"/>
      <c r="F27" s="363"/>
      <c r="G27" s="392"/>
      <c r="H27" s="392"/>
      <c r="I27" s="60" t="str">
        <f>IF(I26="RARA VEZINSIGNIFICANTE","1. BAJO",IF(I26="RARA VEZMENOR","2. BAJO",IF(I26="IMPROBABLEINSIGNIFICANTE","3. BAJO",IF(I26="IMPROBABLEMENOR","4. BAJO",IF(I26="POSIBLEINSIGNIFICANTE","5. BAJO",IF(I26="RARA VEZMODERADO","1. MODERADO",IF(I26="IMPROBABLEMODERADO","2. MODERADO",IF(I26="POSIBLEMENOR","3. MODERADO",IF(I26="PROBABLEINSIGNIFICANTE","4. MODERADO",IF(I26="RARA VEZMAYOR","1. ALTO",IF(I26="IMPROBABLEMAYOR","2. ALTO",IF(I26="POSIBLEMODERADO","3. ALTO",IF(I26="PROBABLEMENOR","4. ALTO",IF(I26="PROBABLEMODERADO","5. ALTO",IF(I26="CASI SEGUROINSIGNIFICANTE","6. ALTO",IF(I26="CASI SEGUROMENOR","7. ALTO",IF(I26="RARA VEZCATASTRÓFICO","1. EXTREMO",IF(I26="IMPROBABLECATASTRÓFICO","2. EXTREMO",IF(I26="POSIBLEMAYOR","3. EXTREMO",IF(I26="POSIBLECATASTRÓFICO","4. EXTREMO",IF(I26="PROBABLEMAYOR","5. EXTREMO",IF(I26="PROBABLECATASTRÓFICO","6. EXTREMO",IF(I26="CASI SEGUROMODERADO","7. EXTREMO",IF(I26="CASI SEGUROMAYOR","8. EXTREMO",IF(I26="CASI SEGUROCATASTRÓFICO","9. EXTREMO","")))))))))))))))))))))))))</f>
        <v>3. MODERADO</v>
      </c>
      <c r="J27" s="375"/>
      <c r="K27" s="376"/>
      <c r="L27" s="96" t="s">
        <v>175</v>
      </c>
      <c r="M27" s="54" t="s">
        <v>126</v>
      </c>
      <c r="N27" s="98">
        <f>IF(M27="ADECUADO",15,IF(M27="INADECUADO",0,""))</f>
        <v>15</v>
      </c>
      <c r="O27" s="379"/>
      <c r="P27" s="381"/>
      <c r="Q27" s="383"/>
      <c r="R27" s="385"/>
      <c r="S27" s="367"/>
      <c r="T27" s="367"/>
      <c r="U27" s="368"/>
      <c r="V27" s="371"/>
      <c r="W27" s="372"/>
      <c r="X27" s="363"/>
      <c r="Y27" s="339"/>
      <c r="Z27" s="359"/>
      <c r="AA27" s="361"/>
      <c r="AB27" s="363"/>
      <c r="AC27" s="365"/>
      <c r="AD27" s="365"/>
      <c r="AE27" s="344"/>
      <c r="AF27" s="346"/>
      <c r="AG27" s="347"/>
      <c r="AH27" s="79" t="s">
        <v>97</v>
      </c>
      <c r="AI27" s="79" t="s">
        <v>98</v>
      </c>
      <c r="AL27" s="79" t="s">
        <v>106</v>
      </c>
      <c r="AN27" s="79" t="s">
        <v>176</v>
      </c>
      <c r="AO27" s="79" t="s">
        <v>154</v>
      </c>
    </row>
    <row r="28" spans="1:41" ht="69.75" customHeight="1" x14ac:dyDescent="0.25">
      <c r="A28" s="386"/>
      <c r="B28" s="388"/>
      <c r="C28" s="363"/>
      <c r="D28" s="390"/>
      <c r="E28" s="339"/>
      <c r="F28" s="363"/>
      <c r="G28" s="392"/>
      <c r="H28" s="392"/>
      <c r="I28" s="60" t="str">
        <f>IF(OR(I27="1. BAJO",I27="2. BAJO",I27="3. BAJO",I27="4. BAJO",I27="5. BAJO"),"BAJO",IF(OR(I27="1. MODERADO",I27="2. MODERADO",I27="3. MODERADO",I27="4. MODERADO"),"MODERADO",IF(OR(I27="1. ALTO",I27="2. ALTO",I27="3. ALTO",I27="4. ALTO",I27="5. ALTO",I27="6. ALTO",I27="7. ALTO"),"ALTO",IF(OR(I27="1. EXTREMO",I27="2. EXTREMO",I27="3. EXTREMO",I27="4. EXTREMO",I27="5. EXTREMO",I27="6. EXTREMO",I27="7. EXTREMO",I27="8. EXTREMO",I27="9. EXTREMO"),"EXTREMO",""))))</f>
        <v>MODERADO</v>
      </c>
      <c r="J28" s="375"/>
      <c r="K28" s="376"/>
      <c r="L28" s="99" t="s">
        <v>90</v>
      </c>
      <c r="M28" s="54" t="s">
        <v>127</v>
      </c>
      <c r="N28" s="98">
        <f>IF(M28="OPORTUNA",15,IF(M28="INOPORTUNA",0,""))</f>
        <v>15</v>
      </c>
      <c r="O28" s="379"/>
      <c r="P28" s="381"/>
      <c r="Q28" s="383"/>
      <c r="R28" s="385"/>
      <c r="S28" s="100" t="s">
        <v>143</v>
      </c>
      <c r="T28" s="100" t="s">
        <v>144</v>
      </c>
      <c r="U28" s="368"/>
      <c r="V28" s="371"/>
      <c r="W28" s="372"/>
      <c r="X28" s="363"/>
      <c r="Y28" s="339"/>
      <c r="Z28" s="359"/>
      <c r="AA28" s="361"/>
      <c r="AB28" s="363"/>
      <c r="AC28" s="365"/>
      <c r="AD28" s="365"/>
      <c r="AE28" s="344"/>
      <c r="AF28" s="346"/>
      <c r="AG28" s="347"/>
      <c r="AH28" s="79" t="s">
        <v>100</v>
      </c>
      <c r="AI28" s="79" t="s">
        <v>101</v>
      </c>
      <c r="AJ28" s="79" t="s">
        <v>102</v>
      </c>
      <c r="AK28" s="79" t="s">
        <v>103</v>
      </c>
      <c r="AL28" s="79" t="s">
        <v>111</v>
      </c>
      <c r="AO28" s="79" t="s">
        <v>155</v>
      </c>
    </row>
    <row r="29" spans="1:41" ht="84" customHeight="1" x14ac:dyDescent="0.25">
      <c r="A29" s="386"/>
      <c r="B29" s="388"/>
      <c r="C29" s="363"/>
      <c r="D29" s="390"/>
      <c r="E29" s="101" t="s">
        <v>151</v>
      </c>
      <c r="F29" s="363"/>
      <c r="G29" s="392"/>
      <c r="H29" s="392"/>
      <c r="I29" s="60"/>
      <c r="J29" s="375"/>
      <c r="K29" s="376"/>
      <c r="L29" s="96" t="s">
        <v>218</v>
      </c>
      <c r="M29" s="54" t="s">
        <v>129</v>
      </c>
      <c r="N29" s="98">
        <f>IF(M29="PREVENIR",15,IF(M29="DETECTAR",10,IF(M29="NO ES UN CONTROL",0,"")))</f>
        <v>10</v>
      </c>
      <c r="O29" s="349" t="str">
        <f>IF(O26&lt;86,"DÉBIL",IF(O26&lt;96,"MODERADO",IF(O26&lt;101,"FUERTE","")))</f>
        <v>MODERADO</v>
      </c>
      <c r="P29" s="381"/>
      <c r="Q29" s="351" t="str">
        <f>IF(AND(O29="FUERTE",P26="FUERTE (SIEMPRE SE EJECUTA)"),"FUERTE",IF(OR(O29="DÉBIL",P26="DÉBIL (NO SE EJECUTA)"),"DÉBIL",IF(OR(O29="MODERADO",P26="MODERADO (ALGUNAS VECES)"),"MODERADO")))</f>
        <v>MODERADO</v>
      </c>
      <c r="R29" s="353" t="str">
        <f>IF(AND(O29="FUERTE",P26="FUERTE (SIEMPRE SE EJECUTA)"),"NO","SÍ")</f>
        <v>SÍ</v>
      </c>
      <c r="S29"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1</v>
      </c>
      <c r="T29"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1</v>
      </c>
      <c r="U29" s="368"/>
      <c r="V29" s="371"/>
      <c r="W29" s="372"/>
      <c r="X29" s="363"/>
      <c r="Y29" s="339"/>
      <c r="Z29" s="342"/>
      <c r="AA29" s="361"/>
      <c r="AB29" s="363"/>
      <c r="AC29" s="365"/>
      <c r="AD29" s="365"/>
      <c r="AE29" s="344"/>
      <c r="AF29" s="346" t="s">
        <v>242</v>
      </c>
      <c r="AG29" s="347"/>
      <c r="AH29" s="79" t="s">
        <v>97</v>
      </c>
      <c r="AO29" s="79" t="s">
        <v>156</v>
      </c>
    </row>
    <row r="30" spans="1:41" ht="55.5" customHeight="1" x14ac:dyDescent="0.25">
      <c r="A30" s="386"/>
      <c r="B30" s="388"/>
      <c r="C30" s="363"/>
      <c r="D30" s="390"/>
      <c r="E30" s="339" t="s">
        <v>243</v>
      </c>
      <c r="F30" s="363"/>
      <c r="G30" s="392"/>
      <c r="H30" s="392"/>
      <c r="I30" s="60"/>
      <c r="J30" s="375"/>
      <c r="K30" s="376"/>
      <c r="L30" s="96" t="s">
        <v>116</v>
      </c>
      <c r="M30" s="54" t="s">
        <v>84</v>
      </c>
      <c r="N30" s="98">
        <f>IF(M30="CONFIABLE",15,IF(M30="NO CONFIABLE",0,""))</f>
        <v>15</v>
      </c>
      <c r="O30" s="350"/>
      <c r="P30" s="381"/>
      <c r="Q30" s="351"/>
      <c r="R30" s="353"/>
      <c r="S30" s="355"/>
      <c r="T30" s="357"/>
      <c r="U30" s="368"/>
      <c r="V30" s="371"/>
      <c r="W30" s="372"/>
      <c r="X30" s="363"/>
      <c r="Y30" s="339"/>
      <c r="Z30" s="66" t="s">
        <v>181</v>
      </c>
      <c r="AA30" s="361"/>
      <c r="AB30" s="363"/>
      <c r="AC30" s="365"/>
      <c r="AD30" s="365"/>
      <c r="AE30" s="344"/>
      <c r="AF30" s="346"/>
      <c r="AG30" s="347"/>
      <c r="AH30" s="79" t="s">
        <v>142</v>
      </c>
      <c r="AJ30" s="79" t="s">
        <v>129</v>
      </c>
      <c r="AK30" s="79" t="s">
        <v>128</v>
      </c>
      <c r="AL30" s="79" t="s">
        <v>130</v>
      </c>
      <c r="AO30" s="79" t="s">
        <v>157</v>
      </c>
    </row>
    <row r="31" spans="1:41" ht="66.75" customHeight="1" x14ac:dyDescent="0.25">
      <c r="A31" s="386"/>
      <c r="B31" s="388"/>
      <c r="C31" s="363"/>
      <c r="D31" s="390"/>
      <c r="E31" s="339"/>
      <c r="F31" s="363"/>
      <c r="G31" s="392"/>
      <c r="H31" s="392"/>
      <c r="I31" s="60"/>
      <c r="J31" s="375"/>
      <c r="K31" s="376"/>
      <c r="L31" s="96" t="s">
        <v>117</v>
      </c>
      <c r="M31" s="54" t="s">
        <v>86</v>
      </c>
      <c r="N31" s="98">
        <f>IF(M31="SE INVESTIGAN Y SE RESUELVEN OPORTUNAMENTE",15,IF(M31="NO SE INVESTIGAN Y SE RESUELVEN OPORTUNAMENTE",0,""))</f>
        <v>15</v>
      </c>
      <c r="O31" s="350"/>
      <c r="P31" s="381"/>
      <c r="Q31" s="351"/>
      <c r="R31" s="353"/>
      <c r="S31" s="355"/>
      <c r="T31" s="357"/>
      <c r="U31" s="368"/>
      <c r="V31" s="371"/>
      <c r="W31" s="372"/>
      <c r="X31" s="363"/>
      <c r="Y31" s="339"/>
      <c r="Z31" s="341" t="s">
        <v>244</v>
      </c>
      <c r="AA31" s="361"/>
      <c r="AB31" s="363"/>
      <c r="AC31" s="365"/>
      <c r="AD31" s="365"/>
      <c r="AE31" s="344"/>
      <c r="AF31" s="346"/>
      <c r="AG31" s="347"/>
      <c r="AH31" s="79" t="s">
        <v>98</v>
      </c>
      <c r="AO31" s="79" t="s">
        <v>158</v>
      </c>
    </row>
    <row r="32" spans="1:41" ht="60.75" customHeight="1" x14ac:dyDescent="0.25">
      <c r="A32" s="387"/>
      <c r="B32" s="388"/>
      <c r="C32" s="364"/>
      <c r="D32" s="391"/>
      <c r="E32" s="340"/>
      <c r="F32" s="364"/>
      <c r="G32" s="393"/>
      <c r="H32" s="393"/>
      <c r="I32" s="60"/>
      <c r="J32" s="375"/>
      <c r="K32" s="377"/>
      <c r="L32" s="102" t="s">
        <v>118</v>
      </c>
      <c r="M32" s="61" t="s">
        <v>88</v>
      </c>
      <c r="N32" s="104">
        <f>IF(M32="COMPLETA",10,IF(M32="INCOMPLETA",5,IF(M32="NO EXISTE",0,"")))</f>
        <v>10</v>
      </c>
      <c r="O32" s="350"/>
      <c r="P32" s="382"/>
      <c r="Q32" s="352"/>
      <c r="R32" s="354"/>
      <c r="S32" s="356"/>
      <c r="T32" s="357"/>
      <c r="U32" s="369"/>
      <c r="V32" s="371"/>
      <c r="W32" s="373"/>
      <c r="X32" s="364"/>
      <c r="Y32" s="340"/>
      <c r="Z32" s="342"/>
      <c r="AA32" s="362"/>
      <c r="AB32" s="364"/>
      <c r="AC32" s="366"/>
      <c r="AD32" s="366"/>
      <c r="AE32" s="345"/>
      <c r="AF32" s="358"/>
      <c r="AG32" s="348"/>
      <c r="AO32" s="79" t="s">
        <v>159</v>
      </c>
    </row>
    <row r="33" spans="1:41" s="106" customFormat="1" ht="30.75" customHeight="1" x14ac:dyDescent="0.25">
      <c r="A33" s="343" t="s">
        <v>70</v>
      </c>
      <c r="B33" s="343"/>
      <c r="C33" s="343"/>
      <c r="D33" s="343"/>
      <c r="E33" s="343"/>
      <c r="F33" s="343"/>
      <c r="G33" s="343"/>
      <c r="H33" s="343"/>
      <c r="I33" s="343"/>
      <c r="J33" s="343"/>
      <c r="K33" s="343"/>
      <c r="L33" s="343"/>
      <c r="M33" s="343"/>
      <c r="N33" s="343"/>
      <c r="O33" s="343"/>
      <c r="P33" s="343"/>
      <c r="Q33" s="343"/>
      <c r="R33" s="343"/>
      <c r="S33" s="343"/>
      <c r="T33" s="343"/>
      <c r="U33" s="343"/>
      <c r="V33" s="343"/>
      <c r="W33" s="343"/>
      <c r="X33" s="343"/>
      <c r="Y33" s="343"/>
      <c r="Z33" s="343"/>
      <c r="AA33" s="343"/>
      <c r="AB33" s="343"/>
      <c r="AC33" s="343"/>
      <c r="AD33" s="343"/>
      <c r="AE33" s="343"/>
      <c r="AF33" s="343"/>
      <c r="AG33" s="343"/>
      <c r="AH33" s="105"/>
      <c r="AO33" s="79" t="s">
        <v>166</v>
      </c>
    </row>
    <row r="34" spans="1:41" s="107" customFormat="1" ht="33.75" customHeight="1" x14ac:dyDescent="0.25">
      <c r="A34" s="337" t="s">
        <v>34</v>
      </c>
      <c r="B34" s="337"/>
      <c r="C34" s="337"/>
      <c r="D34" s="337"/>
      <c r="E34" s="337"/>
      <c r="F34" s="337"/>
      <c r="G34" s="337"/>
      <c r="H34" s="337"/>
      <c r="I34" s="337"/>
      <c r="J34" s="337"/>
      <c r="K34" s="337"/>
      <c r="L34" s="337"/>
      <c r="M34" s="337"/>
      <c r="N34" s="337"/>
      <c r="O34" s="337"/>
      <c r="P34" s="337"/>
      <c r="Q34" s="337"/>
      <c r="R34" s="337"/>
      <c r="S34" s="337"/>
      <c r="T34" s="337"/>
      <c r="U34" s="337"/>
      <c r="V34" s="337"/>
      <c r="W34" s="337"/>
      <c r="X34" s="337"/>
      <c r="Y34" s="337"/>
      <c r="Z34" s="337"/>
      <c r="AA34" s="337"/>
      <c r="AB34" s="337"/>
      <c r="AC34" s="337"/>
      <c r="AD34" s="337"/>
      <c r="AE34" s="337"/>
      <c r="AF34" s="337"/>
      <c r="AG34" s="337"/>
      <c r="AO34" s="79" t="s">
        <v>167</v>
      </c>
    </row>
    <row r="35" spans="1:41" s="107" customFormat="1" ht="32.25" customHeight="1" x14ac:dyDescent="0.25">
      <c r="A35" s="330" t="s">
        <v>55</v>
      </c>
      <c r="B35" s="330"/>
      <c r="C35" s="330" t="s">
        <v>67</v>
      </c>
      <c r="D35" s="330"/>
      <c r="E35" s="330"/>
      <c r="F35" s="330"/>
      <c r="G35" s="330"/>
      <c r="H35" s="330"/>
      <c r="I35" s="330"/>
      <c r="J35" s="330"/>
      <c r="K35" s="330"/>
      <c r="L35" s="330"/>
      <c r="M35" s="330"/>
      <c r="N35" s="330"/>
      <c r="O35" s="330"/>
      <c r="P35" s="330"/>
      <c r="Q35" s="330"/>
      <c r="R35" s="330"/>
      <c r="S35" s="330"/>
      <c r="T35" s="330"/>
      <c r="U35" s="330"/>
      <c r="V35" s="330"/>
      <c r="W35" s="330"/>
      <c r="X35" s="330"/>
      <c r="Y35" s="330"/>
      <c r="Z35" s="330" t="s">
        <v>57</v>
      </c>
      <c r="AA35" s="330"/>
      <c r="AB35" s="330"/>
      <c r="AC35" s="330"/>
      <c r="AD35" s="330" t="s">
        <v>26</v>
      </c>
      <c r="AE35" s="330"/>
      <c r="AF35" s="330"/>
      <c r="AG35" s="330"/>
      <c r="AO35" s="79" t="s">
        <v>168</v>
      </c>
    </row>
    <row r="36" spans="1:41" s="108" customFormat="1" ht="48" customHeight="1" x14ac:dyDescent="0.25">
      <c r="A36" s="332">
        <v>1</v>
      </c>
      <c r="B36" s="332"/>
      <c r="C36" s="333" t="s">
        <v>245</v>
      </c>
      <c r="D36" s="334"/>
      <c r="E36" s="334"/>
      <c r="F36" s="334"/>
      <c r="G36" s="334"/>
      <c r="H36" s="334"/>
      <c r="I36" s="334"/>
      <c r="J36" s="334"/>
      <c r="K36" s="334"/>
      <c r="L36" s="334"/>
      <c r="M36" s="334"/>
      <c r="N36" s="334"/>
      <c r="O36" s="334"/>
      <c r="P36" s="334"/>
      <c r="Q36" s="334"/>
      <c r="R36" s="334"/>
      <c r="S36" s="334"/>
      <c r="T36" s="334"/>
      <c r="U36" s="334"/>
      <c r="V36" s="334"/>
      <c r="W36" s="334"/>
      <c r="X36" s="334"/>
      <c r="Y36" s="334"/>
      <c r="Z36" s="335">
        <v>43120</v>
      </c>
      <c r="AA36" s="336"/>
      <c r="AB36" s="336"/>
      <c r="AC36" s="336"/>
      <c r="AD36" s="336" t="s">
        <v>246</v>
      </c>
      <c r="AE36" s="336"/>
      <c r="AF36" s="336"/>
      <c r="AG36" s="336"/>
      <c r="AO36" s="79" t="s">
        <v>169</v>
      </c>
    </row>
    <row r="37" spans="1:41" ht="48" customHeight="1" x14ac:dyDescent="0.25">
      <c r="A37" s="332">
        <v>2</v>
      </c>
      <c r="B37" s="332"/>
      <c r="C37" s="333" t="s">
        <v>247</v>
      </c>
      <c r="D37" s="334"/>
      <c r="E37" s="334"/>
      <c r="F37" s="334"/>
      <c r="G37" s="334"/>
      <c r="H37" s="334"/>
      <c r="I37" s="334"/>
      <c r="J37" s="334"/>
      <c r="K37" s="334"/>
      <c r="L37" s="334"/>
      <c r="M37" s="334"/>
      <c r="N37" s="334"/>
      <c r="O37" s="334"/>
      <c r="P37" s="334"/>
      <c r="Q37" s="334"/>
      <c r="R37" s="334"/>
      <c r="S37" s="334"/>
      <c r="T37" s="334"/>
      <c r="U37" s="334"/>
      <c r="V37" s="334"/>
      <c r="W37" s="334"/>
      <c r="X37" s="334"/>
      <c r="Y37" s="334"/>
      <c r="Z37" s="335">
        <v>43489</v>
      </c>
      <c r="AA37" s="336"/>
      <c r="AB37" s="336"/>
      <c r="AC37" s="336"/>
      <c r="AD37" s="336" t="s">
        <v>248</v>
      </c>
      <c r="AE37" s="336"/>
      <c r="AF37" s="336"/>
      <c r="AG37" s="336"/>
      <c r="AO37" s="79" t="s">
        <v>170</v>
      </c>
    </row>
    <row r="38" spans="1:41" ht="48" customHeight="1" x14ac:dyDescent="0.25">
      <c r="A38" s="332">
        <v>3</v>
      </c>
      <c r="B38" s="332"/>
      <c r="C38" s="333" t="s">
        <v>249</v>
      </c>
      <c r="D38" s="334"/>
      <c r="E38" s="334"/>
      <c r="F38" s="334"/>
      <c r="G38" s="334"/>
      <c r="H38" s="334"/>
      <c r="I38" s="334"/>
      <c r="J38" s="334"/>
      <c r="K38" s="334"/>
      <c r="L38" s="334"/>
      <c r="M38" s="334"/>
      <c r="N38" s="334"/>
      <c r="O38" s="334"/>
      <c r="P38" s="334"/>
      <c r="Q38" s="334"/>
      <c r="R38" s="334"/>
      <c r="S38" s="334"/>
      <c r="T38" s="334"/>
      <c r="U38" s="334"/>
      <c r="V38" s="334"/>
      <c r="W38" s="334"/>
      <c r="X38" s="334"/>
      <c r="Y38" s="334"/>
      <c r="Z38" s="335">
        <v>43769</v>
      </c>
      <c r="AA38" s="336"/>
      <c r="AB38" s="336"/>
      <c r="AC38" s="336"/>
      <c r="AD38" s="336" t="s">
        <v>250</v>
      </c>
      <c r="AE38" s="336"/>
      <c r="AF38" s="336"/>
      <c r="AG38" s="336"/>
      <c r="AO38" s="79" t="s">
        <v>171</v>
      </c>
    </row>
    <row r="39" spans="1:41" x14ac:dyDescent="0.25">
      <c r="A39" s="337" t="s">
        <v>37</v>
      </c>
      <c r="B39" s="337"/>
      <c r="C39" s="337"/>
      <c r="D39" s="337"/>
      <c r="E39" s="337"/>
      <c r="F39" s="337"/>
      <c r="G39" s="337"/>
      <c r="H39" s="337"/>
      <c r="I39" s="337"/>
      <c r="J39" s="337"/>
      <c r="K39" s="337"/>
      <c r="L39" s="337"/>
      <c r="M39" s="337"/>
      <c r="N39" s="337"/>
      <c r="O39" s="337"/>
      <c r="P39" s="337"/>
      <c r="Q39" s="337"/>
      <c r="R39" s="337"/>
      <c r="S39" s="337"/>
      <c r="T39" s="337"/>
      <c r="U39" s="337"/>
      <c r="V39" s="337"/>
      <c r="W39" s="337"/>
      <c r="X39" s="337"/>
      <c r="Y39" s="337"/>
      <c r="Z39" s="337"/>
      <c r="AA39" s="337"/>
      <c r="AB39" s="337"/>
      <c r="AC39" s="337"/>
      <c r="AD39" s="337"/>
      <c r="AE39" s="337"/>
      <c r="AF39" s="337"/>
      <c r="AG39" s="337"/>
    </row>
    <row r="40" spans="1:41" x14ac:dyDescent="0.25">
      <c r="A40" s="338" t="s">
        <v>26</v>
      </c>
      <c r="B40" s="338"/>
      <c r="C40" s="338"/>
      <c r="D40" s="338"/>
      <c r="E40" s="338"/>
      <c r="F40" s="338"/>
      <c r="G40" s="338" t="s">
        <v>77</v>
      </c>
      <c r="H40" s="338"/>
      <c r="I40" s="338"/>
      <c r="J40" s="338"/>
      <c r="K40" s="338"/>
      <c r="L40" s="338"/>
      <c r="M40" s="338" t="s">
        <v>69</v>
      </c>
      <c r="N40" s="338"/>
      <c r="O40" s="338"/>
      <c r="P40" s="338"/>
      <c r="Q40" s="338"/>
      <c r="R40" s="338"/>
      <c r="S40" s="338"/>
      <c r="T40" s="338"/>
      <c r="U40" s="338"/>
      <c r="V40" s="338"/>
      <c r="W40" s="338" t="s">
        <v>150</v>
      </c>
      <c r="X40" s="338"/>
      <c r="Y40" s="338"/>
      <c r="Z40" s="338"/>
      <c r="AA40" s="338"/>
      <c r="AB40" s="338" t="str">
        <f>IF(X7="X","APOYO OFICINA ASESORA DE PLANEACIÓN","APOYO OFICINA DE CONTROL INTERNO")</f>
        <v>APOYO OFICINA ASESORA DE PLANEACIÓN</v>
      </c>
      <c r="AC40" s="338"/>
      <c r="AD40" s="338"/>
      <c r="AE40" s="338"/>
      <c r="AF40" s="338"/>
      <c r="AG40" s="338"/>
    </row>
    <row r="41" spans="1:41" x14ac:dyDescent="0.25">
      <c r="A41" s="109" t="s">
        <v>32</v>
      </c>
      <c r="B41" s="330" t="s">
        <v>251</v>
      </c>
      <c r="C41" s="330"/>
      <c r="D41" s="330"/>
      <c r="E41" s="330"/>
      <c r="F41" s="330"/>
      <c r="G41" s="110" t="s">
        <v>32</v>
      </c>
      <c r="H41" s="330" t="s">
        <v>252</v>
      </c>
      <c r="I41" s="330"/>
      <c r="J41" s="330"/>
      <c r="K41" s="330"/>
      <c r="L41" s="330"/>
      <c r="M41" s="110" t="s">
        <v>32</v>
      </c>
      <c r="N41" s="111"/>
      <c r="O41" s="330" t="s">
        <v>253</v>
      </c>
      <c r="P41" s="330"/>
      <c r="Q41" s="330"/>
      <c r="R41" s="330"/>
      <c r="S41" s="330"/>
      <c r="T41" s="330"/>
      <c r="U41" s="330"/>
      <c r="V41" s="330"/>
      <c r="W41" s="112" t="s">
        <v>32</v>
      </c>
      <c r="X41" s="330" t="s">
        <v>254</v>
      </c>
      <c r="Y41" s="330"/>
      <c r="Z41" s="330"/>
      <c r="AA41" s="330"/>
      <c r="AB41" s="112" t="s">
        <v>32</v>
      </c>
      <c r="AC41" s="331" t="s">
        <v>255</v>
      </c>
      <c r="AD41" s="331"/>
      <c r="AE41" s="331"/>
      <c r="AF41" s="331"/>
      <c r="AG41" s="331"/>
      <c r="AO41" s="79" t="s">
        <v>173</v>
      </c>
    </row>
    <row r="42" spans="1:41" x14ac:dyDescent="0.25">
      <c r="A42" s="109" t="s">
        <v>33</v>
      </c>
      <c r="B42" s="330" t="s">
        <v>256</v>
      </c>
      <c r="C42" s="330"/>
      <c r="D42" s="330"/>
      <c r="E42" s="330"/>
      <c r="F42" s="330"/>
      <c r="G42" s="109" t="s">
        <v>33</v>
      </c>
      <c r="H42" s="330" t="s">
        <v>257</v>
      </c>
      <c r="I42" s="330"/>
      <c r="J42" s="330"/>
      <c r="K42" s="330"/>
      <c r="L42" s="330"/>
      <c r="M42" s="110" t="s">
        <v>33</v>
      </c>
      <c r="N42" s="113"/>
      <c r="O42" s="330" t="s">
        <v>258</v>
      </c>
      <c r="P42" s="330"/>
      <c r="Q42" s="330"/>
      <c r="R42" s="330"/>
      <c r="S42" s="330"/>
      <c r="T42" s="330"/>
      <c r="U42" s="330"/>
      <c r="V42" s="330"/>
      <c r="W42" s="109" t="s">
        <v>33</v>
      </c>
      <c r="X42" s="330" t="s">
        <v>259</v>
      </c>
      <c r="Y42" s="330"/>
      <c r="Z42" s="330"/>
      <c r="AA42" s="330"/>
      <c r="AB42" s="109" t="s">
        <v>33</v>
      </c>
      <c r="AC42" s="331" t="s">
        <v>259</v>
      </c>
      <c r="AD42" s="331"/>
      <c r="AE42" s="331"/>
      <c r="AF42" s="331"/>
      <c r="AG42" s="331"/>
      <c r="AO42" s="79" t="s">
        <v>174</v>
      </c>
    </row>
    <row r="43" spans="1:41" x14ac:dyDescent="0.25">
      <c r="A43" s="108"/>
      <c r="B43" s="108"/>
      <c r="C43" s="108"/>
      <c r="E43" s="108"/>
      <c r="F43" s="108"/>
      <c r="G43" s="108"/>
      <c r="H43" s="108"/>
      <c r="I43" s="108"/>
      <c r="J43" s="108"/>
      <c r="K43" s="108"/>
      <c r="L43" s="108"/>
      <c r="M43" s="108"/>
      <c r="N43" s="108"/>
      <c r="O43" s="108"/>
      <c r="P43" s="108"/>
      <c r="Q43" s="108"/>
      <c r="R43" s="108"/>
      <c r="S43" s="108"/>
      <c r="T43" s="108"/>
      <c r="U43" s="108"/>
      <c r="V43" s="108"/>
      <c r="W43" s="108"/>
      <c r="X43" s="108"/>
      <c r="Y43" s="108"/>
      <c r="Z43" s="108"/>
      <c r="AA43" s="108"/>
      <c r="AB43" s="108"/>
      <c r="AC43" s="108"/>
      <c r="AD43" s="108"/>
      <c r="AE43" s="108"/>
      <c r="AF43" s="108"/>
      <c r="AG43" s="108"/>
    </row>
  </sheetData>
  <sheetProtection selectLockedCells="1"/>
  <dataConsolidate/>
  <mergeCells count="180">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W10:W11"/>
    <mergeCell ref="X10:X11"/>
    <mergeCell ref="Y10:AB10"/>
    <mergeCell ref="A12:A18"/>
    <mergeCell ref="B12:B18"/>
    <mergeCell ref="C12:C18"/>
    <mergeCell ref="D12:D18"/>
    <mergeCell ref="E12:E14"/>
    <mergeCell ref="F12:F18"/>
    <mergeCell ref="G12:G18"/>
    <mergeCell ref="Q10:Q11"/>
    <mergeCell ref="R10:R11"/>
    <mergeCell ref="S10:S11"/>
    <mergeCell ref="T10:T11"/>
    <mergeCell ref="U10:U11"/>
    <mergeCell ref="V10:V11"/>
    <mergeCell ref="AD12:AD18"/>
    <mergeCell ref="AE12:AE18"/>
    <mergeCell ref="AF12:AF14"/>
    <mergeCell ref="AG12:AG18"/>
    <mergeCell ref="O15:O18"/>
    <mergeCell ref="Q15:Q18"/>
    <mergeCell ref="R15:R18"/>
    <mergeCell ref="S15:S18"/>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O12:O14"/>
    <mergeCell ref="P12:P18"/>
    <mergeCell ref="E16:E18"/>
    <mergeCell ref="Z17:Z18"/>
    <mergeCell ref="A19:A25"/>
    <mergeCell ref="B19:B25"/>
    <mergeCell ref="C19:C25"/>
    <mergeCell ref="D19:D25"/>
    <mergeCell ref="E19:E21"/>
    <mergeCell ref="F19:F25"/>
    <mergeCell ref="G19:G25"/>
    <mergeCell ref="H19:H25"/>
    <mergeCell ref="H12:H18"/>
    <mergeCell ref="J12:J18"/>
    <mergeCell ref="K12:K18"/>
    <mergeCell ref="Q12:Q14"/>
    <mergeCell ref="AE19:AE25"/>
    <mergeCell ref="AF19:AF21"/>
    <mergeCell ref="AG19:AG25"/>
    <mergeCell ref="O22:O25"/>
    <mergeCell ref="Q22:Q25"/>
    <mergeCell ref="R22:R25"/>
    <mergeCell ref="S22:S25"/>
    <mergeCell ref="T22:T25"/>
    <mergeCell ref="AF22:AF25"/>
    <mergeCell ref="Y19:Y25"/>
    <mergeCell ref="Z19:Z22"/>
    <mergeCell ref="AA19:AA25"/>
    <mergeCell ref="AB19:AB25"/>
    <mergeCell ref="AC19:AC25"/>
    <mergeCell ref="AD19:AD25"/>
    <mergeCell ref="S19:S20"/>
    <mergeCell ref="T19:T20"/>
    <mergeCell ref="U19:U25"/>
    <mergeCell ref="V19:V25"/>
    <mergeCell ref="W19:W25"/>
    <mergeCell ref="X19:X25"/>
    <mergeCell ref="O19:O21"/>
    <mergeCell ref="P19:P25"/>
    <mergeCell ref="Q19:Q21"/>
    <mergeCell ref="J26:J32"/>
    <mergeCell ref="K26:K32"/>
    <mergeCell ref="O26:O28"/>
    <mergeCell ref="P26:P32"/>
    <mergeCell ref="Q26:Q28"/>
    <mergeCell ref="R26:R28"/>
    <mergeCell ref="E23:E25"/>
    <mergeCell ref="Z24:Z25"/>
    <mergeCell ref="A26:A32"/>
    <mergeCell ref="B26:B32"/>
    <mergeCell ref="C26:C32"/>
    <mergeCell ref="D26:D32"/>
    <mergeCell ref="E26:E28"/>
    <mergeCell ref="F26:F32"/>
    <mergeCell ref="G26:G32"/>
    <mergeCell ref="H26:H32"/>
    <mergeCell ref="J19:J25"/>
    <mergeCell ref="K19:K25"/>
    <mergeCell ref="R19:R21"/>
    <mergeCell ref="AF29:AF32"/>
    <mergeCell ref="Y26:Y32"/>
    <mergeCell ref="Z26:Z29"/>
    <mergeCell ref="AA26:AA32"/>
    <mergeCell ref="AB26:AB32"/>
    <mergeCell ref="AC26:AC32"/>
    <mergeCell ref="AD26:AD32"/>
    <mergeCell ref="S26:S27"/>
    <mergeCell ref="T26:T27"/>
    <mergeCell ref="U26:U32"/>
    <mergeCell ref="V26:V32"/>
    <mergeCell ref="W26:W32"/>
    <mergeCell ref="X26:X32"/>
    <mergeCell ref="A36:B36"/>
    <mergeCell ref="C36:Y36"/>
    <mergeCell ref="Z36:AC36"/>
    <mergeCell ref="AD36:AG36"/>
    <mergeCell ref="A37:B37"/>
    <mergeCell ref="C37:Y37"/>
    <mergeCell ref="Z37:AC37"/>
    <mergeCell ref="AD37:AG37"/>
    <mergeCell ref="E30:E32"/>
    <mergeCell ref="Z31:Z32"/>
    <mergeCell ref="A33:AG33"/>
    <mergeCell ref="A34:AG34"/>
    <mergeCell ref="A35:B35"/>
    <mergeCell ref="C35:Y35"/>
    <mergeCell ref="Z35:AC35"/>
    <mergeCell ref="AD35:AG35"/>
    <mergeCell ref="AE26:AE32"/>
    <mergeCell ref="AF26:AF28"/>
    <mergeCell ref="AG26:AG32"/>
    <mergeCell ref="O29:O32"/>
    <mergeCell ref="Q29:Q32"/>
    <mergeCell ref="R29:R32"/>
    <mergeCell ref="S29:S32"/>
    <mergeCell ref="T29:T32"/>
    <mergeCell ref="A38:B38"/>
    <mergeCell ref="C38:Y38"/>
    <mergeCell ref="Z38:AC38"/>
    <mergeCell ref="AD38:AG38"/>
    <mergeCell ref="A39:AG39"/>
    <mergeCell ref="A40:F40"/>
    <mergeCell ref="G40:L40"/>
    <mergeCell ref="M40:V40"/>
    <mergeCell ref="W40:AA40"/>
    <mergeCell ref="AB40:AG40"/>
    <mergeCell ref="B41:F41"/>
    <mergeCell ref="H41:L41"/>
    <mergeCell ref="O41:V41"/>
    <mergeCell ref="X41:AA41"/>
    <mergeCell ref="AC41:AG41"/>
    <mergeCell ref="B42:F42"/>
    <mergeCell ref="H42:L42"/>
    <mergeCell ref="O42:V42"/>
    <mergeCell ref="X42:AA42"/>
    <mergeCell ref="AC42:AG42"/>
  </mergeCells>
  <conditionalFormatting sqref="J12:J18">
    <cfRule type="containsText" dxfId="207" priority="21" operator="containsText" text="EXTREMO">
      <formula>NOT(ISERROR(SEARCH("EXTREMO",J12)))</formula>
    </cfRule>
    <cfRule type="containsText" dxfId="206" priority="22" operator="containsText" text="ALTO">
      <formula>NOT(ISERROR(SEARCH("ALTO",J12)))</formula>
    </cfRule>
    <cfRule type="containsText" dxfId="205" priority="23" operator="containsText" text="MODERADO">
      <formula>NOT(ISERROR(SEARCH("MODERADO",J12)))</formula>
    </cfRule>
    <cfRule type="containsText" dxfId="204" priority="24" operator="containsText" text="BAJO">
      <formula>NOT(ISERROR(SEARCH("BAJO",J12)))</formula>
    </cfRule>
  </conditionalFormatting>
  <conditionalFormatting sqref="U12:U18">
    <cfRule type="containsText" dxfId="203" priority="17" operator="containsText" text="EXTREMO">
      <formula>NOT(ISERROR(SEARCH("EXTREMO",U12)))</formula>
    </cfRule>
    <cfRule type="containsText" dxfId="202" priority="18" operator="containsText" text="MODERADO">
      <formula>NOT(ISERROR(SEARCH("MODERADO",U12)))</formula>
    </cfRule>
    <cfRule type="containsText" dxfId="201" priority="19" operator="containsText" text="ALTO">
      <formula>NOT(ISERROR(SEARCH("ALTO",U12)))</formula>
    </cfRule>
    <cfRule type="containsText" dxfId="200" priority="20" operator="containsText" text="BAJO">
      <formula>NOT(ISERROR(SEARCH("BAJO",U12)))</formula>
    </cfRule>
  </conditionalFormatting>
  <conditionalFormatting sqref="J19:J25">
    <cfRule type="containsText" dxfId="199" priority="13" operator="containsText" text="EXTREMO">
      <formula>NOT(ISERROR(SEARCH("EXTREMO",J19)))</formula>
    </cfRule>
    <cfRule type="containsText" dxfId="198" priority="14" operator="containsText" text="ALTO">
      <formula>NOT(ISERROR(SEARCH("ALTO",J19)))</formula>
    </cfRule>
    <cfRule type="containsText" dxfId="197" priority="15" operator="containsText" text="MODERADO">
      <formula>NOT(ISERROR(SEARCH("MODERADO",J19)))</formula>
    </cfRule>
    <cfRule type="containsText" dxfId="196" priority="16" operator="containsText" text="BAJO">
      <formula>NOT(ISERROR(SEARCH("BAJO",J19)))</formula>
    </cfRule>
  </conditionalFormatting>
  <conditionalFormatting sqref="U19:U25">
    <cfRule type="containsText" dxfId="195" priority="9" operator="containsText" text="EXTREMO">
      <formula>NOT(ISERROR(SEARCH("EXTREMO",U19)))</formula>
    </cfRule>
    <cfRule type="containsText" dxfId="194" priority="10" operator="containsText" text="MODERADO">
      <formula>NOT(ISERROR(SEARCH("MODERADO",U19)))</formula>
    </cfRule>
    <cfRule type="containsText" dxfId="193" priority="11" operator="containsText" text="ALTO">
      <formula>NOT(ISERROR(SEARCH("ALTO",U19)))</formula>
    </cfRule>
    <cfRule type="containsText" dxfId="192" priority="12" operator="containsText" text="BAJO">
      <formula>NOT(ISERROR(SEARCH("BAJO",U19)))</formula>
    </cfRule>
  </conditionalFormatting>
  <conditionalFormatting sqref="J26:J32">
    <cfRule type="containsText" dxfId="191" priority="5" operator="containsText" text="EXTREMO">
      <formula>NOT(ISERROR(SEARCH("EXTREMO",J26)))</formula>
    </cfRule>
    <cfRule type="containsText" dxfId="190" priority="6" operator="containsText" text="ALTO">
      <formula>NOT(ISERROR(SEARCH("ALTO",J26)))</formula>
    </cfRule>
    <cfRule type="containsText" dxfId="189" priority="7" operator="containsText" text="MODERADO">
      <formula>NOT(ISERROR(SEARCH("MODERADO",J26)))</formula>
    </cfRule>
    <cfRule type="containsText" dxfId="188" priority="8" operator="containsText" text="BAJO">
      <formula>NOT(ISERROR(SEARCH("BAJO",J26)))</formula>
    </cfRule>
  </conditionalFormatting>
  <conditionalFormatting sqref="U26:U32">
    <cfRule type="containsText" dxfId="187" priority="1" operator="containsText" text="EXTREMO">
      <formula>NOT(ISERROR(SEARCH("EXTREMO",U26)))</formula>
    </cfRule>
    <cfRule type="containsText" dxfId="186" priority="2" operator="containsText" text="MODERADO">
      <formula>NOT(ISERROR(SEARCH("MODERADO",U26)))</formula>
    </cfRule>
    <cfRule type="containsText" dxfId="185" priority="3" operator="containsText" text="ALTO">
      <formula>NOT(ISERROR(SEARCH("ALTO",U26)))</formula>
    </cfRule>
    <cfRule type="containsText" dxfId="184" priority="4" operator="containsText" text="BAJO">
      <formula>NOT(ISERROR(SEARCH("BAJO",U26)))</formula>
    </cfRule>
  </conditionalFormatting>
  <dataValidations count="15">
    <dataValidation type="list" allowBlank="1" showInputMessage="1" showErrorMessage="1" sqref="U12:U32" xr:uid="{EB606FD4-5C8F-435A-BC27-69F95887E789}">
      <formula1>$AO$10:$AO$42</formula1>
    </dataValidation>
    <dataValidation type="list" allowBlank="1" showInputMessage="1" showErrorMessage="1" sqref="M15 M22 M29" xr:uid="{5B180684-6E80-4C0F-9AA8-D27100D566B7}">
      <formula1>$AJ$16:$AL$16</formula1>
    </dataValidation>
    <dataValidation type="list" allowBlank="1" showInputMessage="1" showErrorMessage="1" sqref="AA12:AA32" xr:uid="{B4AD2178-92DF-4B10-BDC2-ABC9B462F2AC}">
      <formula1>$AN$12:$AN$13</formula1>
    </dataValidation>
    <dataValidation type="list" allowBlank="1" showInputMessage="1" showErrorMessage="1" sqref="T12 S12:S13 T19 S19:S20 T26 S26:S27" xr:uid="{81F69455-40B1-4372-A190-48DDFA964F1F}">
      <formula1>$AH$15:$AH$17</formula1>
    </dataValidation>
    <dataValidation type="list" allowBlank="1" showInputMessage="1" showErrorMessage="1" sqref="D12:D32" xr:uid="{51860948-B8B0-4FB0-83D4-25A80ACC4B1B}">
      <formula1>$AN$2:$AN$8</formula1>
    </dataValidation>
    <dataValidation type="list" allowBlank="1" showInputMessage="1" showErrorMessage="1" sqref="V12:V32" xr:uid="{0A59F67C-D43A-442D-834B-89AF0D6D20F5}">
      <formula1>$AH$14:$AK$14</formula1>
    </dataValidation>
    <dataValidation type="list" allowBlank="1" showInputMessage="1" showErrorMessage="1" sqref="P12 P19 P26" xr:uid="{F6B15770-4FC7-46E7-8FEA-1BDA8DFE01EF}">
      <formula1>$AH$10:$AJ$10</formula1>
    </dataValidation>
    <dataValidation type="list" allowBlank="1" showInputMessage="1" showErrorMessage="1" sqref="M17 M24 M31" xr:uid="{8FBF9136-9C82-4BE8-B603-2B2CE79163FF}">
      <formula1>$AH$8:$AI$8</formula1>
    </dataValidation>
    <dataValidation type="list" allowBlank="1" showInputMessage="1" showErrorMessage="1" sqref="M16 M23 M30" xr:uid="{E0568A3B-B744-4C5F-B880-D4332B7194B9}">
      <formula1>$AH$7:$AI$7</formula1>
    </dataValidation>
    <dataValidation type="list" allowBlank="1" showInputMessage="1" showErrorMessage="1" sqref="M14 M21 M28" xr:uid="{57E788EB-A9D2-4B64-AD8F-737C4598DA26}">
      <formula1>$AH$5:$AI$5</formula1>
    </dataValidation>
    <dataValidation type="list" allowBlank="1" showInputMessage="1" showErrorMessage="1" sqref="M13 M20 M27" xr:uid="{09C4D071-FF1C-49A0-AE3E-E97BDEB3AB1E}">
      <formula1>$AH$4:$AI$4</formula1>
    </dataValidation>
    <dataValidation type="list" allowBlank="1" showInputMessage="1" showErrorMessage="1" sqref="M12 M19 M26" xr:uid="{504AAA2B-5683-455D-8BCE-FA2D2FCAED38}">
      <formula1>$AH$2:$AH$3</formula1>
    </dataValidation>
    <dataValidation type="list" allowBlank="1" showInputMessage="1" showErrorMessage="1" sqref="G12:G32" xr:uid="{424391A0-8736-46DC-B654-F8C27089C372}">
      <formula1>$AL$2:$AL$6</formula1>
    </dataValidation>
    <dataValidation type="list" allowBlank="1" showInputMessage="1" showErrorMessage="1" sqref="M18 M25 M32" xr:uid="{2B272476-384E-45BD-B2B8-E8E74B36319E}">
      <formula1>$AH$9:$AJ$9</formula1>
    </dataValidation>
    <dataValidation type="list" allowBlank="1" showInputMessage="1" showErrorMessage="1" sqref="H12:H32" xr:uid="{854BA7B6-E712-4F67-8858-6CD80186D30B}">
      <formula1>$AL$10:$AL$14</formula1>
    </dataValidation>
  </dataValidations>
  <printOptions horizontalCentered="1"/>
  <pageMargins left="0" right="0" top="0.39370078740157483" bottom="0.51181102362204722" header="0.31496062992125984" footer="0.31496062992125984"/>
  <pageSetup scale="2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3931B-DD8B-4DE7-BCD6-448DD6BAE0FF}">
  <dimension ref="A1:AP90"/>
  <sheetViews>
    <sheetView view="pageBreakPreview" topLeftCell="A39" zoomScale="80" zoomScaleNormal="40" zoomScaleSheetLayoutView="80" workbookViewId="0">
      <selection activeCell="C79" sqref="C79:Y79"/>
    </sheetView>
  </sheetViews>
  <sheetFormatPr baseColWidth="10" defaultColWidth="11.42578125" defaultRowHeight="12.75" x14ac:dyDescent="0.2"/>
  <cols>
    <col min="1" max="1" width="22.42578125" style="115" customWidth="1"/>
    <col min="2" max="2" width="27" style="115" customWidth="1"/>
    <col min="3" max="3" width="33.7109375" style="115" customWidth="1"/>
    <col min="4" max="4" width="27.42578125" style="79" customWidth="1"/>
    <col min="5" max="5" width="24" style="115" customWidth="1"/>
    <col min="6" max="6" width="25.140625" style="115" customWidth="1"/>
    <col min="7" max="7" width="19.140625" style="115" customWidth="1"/>
    <col min="8" max="8" width="22.42578125" style="115" customWidth="1"/>
    <col min="9" max="9" width="25.28515625" style="115" hidden="1" customWidth="1"/>
    <col min="10" max="10" width="22.85546875" style="115" customWidth="1"/>
    <col min="11" max="11" width="47" style="115" customWidth="1"/>
    <col min="12" max="12" width="48.7109375" style="115" customWidth="1"/>
    <col min="13" max="13" width="26" style="115" customWidth="1"/>
    <col min="14" max="14" width="7.7109375" style="115" hidden="1" customWidth="1"/>
    <col min="15" max="15" width="21.140625" style="115" customWidth="1"/>
    <col min="16" max="16" width="16.7109375" style="115" customWidth="1"/>
    <col min="17" max="17" width="16.42578125" style="115" customWidth="1"/>
    <col min="18" max="18" width="22.140625" style="115" customWidth="1"/>
    <col min="19" max="19" width="24.140625" style="115" customWidth="1"/>
    <col min="20" max="20" width="26.85546875" style="115" customWidth="1"/>
    <col min="21" max="21" width="23.42578125" style="115" customWidth="1"/>
    <col min="22" max="22" width="21" style="115" customWidth="1"/>
    <col min="23" max="23" width="27.7109375" style="115" customWidth="1"/>
    <col min="24" max="24" width="28.140625" style="115" customWidth="1"/>
    <col min="25" max="25" width="31.28515625" style="115" customWidth="1"/>
    <col min="26" max="26" width="30.85546875" style="115" customWidth="1"/>
    <col min="27" max="27" width="26.85546875" style="115" customWidth="1"/>
    <col min="28" max="28" width="28.7109375" style="115" customWidth="1"/>
    <col min="29" max="29" width="18" style="115" customWidth="1"/>
    <col min="30" max="30" width="37" style="115" customWidth="1"/>
    <col min="31" max="31" width="19.140625" style="115" customWidth="1"/>
    <col min="32" max="33" width="23.42578125" style="115" customWidth="1"/>
    <col min="34" max="34" width="17.28515625" style="115" hidden="1" customWidth="1"/>
    <col min="35" max="42" width="11.42578125" style="115" hidden="1" customWidth="1"/>
    <col min="43" max="16384" width="11.42578125" style="115"/>
  </cols>
  <sheetData>
    <row r="1" spans="1:41" x14ac:dyDescent="0.2">
      <c r="A1" s="114"/>
      <c r="B1" s="114"/>
      <c r="C1" s="114"/>
      <c r="D1" s="78"/>
      <c r="E1" s="114"/>
      <c r="F1" s="114"/>
      <c r="G1" s="114"/>
      <c r="H1" s="114"/>
      <c r="I1" s="114"/>
      <c r="J1" s="114"/>
      <c r="K1" s="114"/>
      <c r="L1" s="114"/>
      <c r="M1" s="114"/>
      <c r="N1" s="114"/>
      <c r="O1" s="114"/>
      <c r="P1" s="114"/>
      <c r="Q1" s="114"/>
      <c r="R1" s="114"/>
      <c r="S1" s="114"/>
      <c r="T1" s="114"/>
      <c r="U1" s="114"/>
      <c r="V1" s="114"/>
      <c r="W1" s="114"/>
      <c r="X1" s="114"/>
      <c r="Y1" s="114"/>
      <c r="Z1" s="114"/>
      <c r="AA1" s="114"/>
      <c r="AB1" s="114"/>
      <c r="AC1" s="114"/>
      <c r="AD1" s="114"/>
      <c r="AE1" s="114"/>
      <c r="AF1" s="114"/>
      <c r="AG1" s="114"/>
      <c r="AK1" s="115" t="s">
        <v>9</v>
      </c>
      <c r="AL1" s="115" t="s">
        <v>8</v>
      </c>
      <c r="AN1" s="115" t="s">
        <v>61</v>
      </c>
    </row>
    <row r="2" spans="1:41" x14ac:dyDescent="0.2">
      <c r="A2" s="114"/>
      <c r="B2" s="114"/>
      <c r="C2" s="114"/>
      <c r="D2" s="78"/>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5" t="s">
        <v>80</v>
      </c>
      <c r="AI2" s="115" t="s">
        <v>11</v>
      </c>
      <c r="AL2" s="115" t="s">
        <v>107</v>
      </c>
      <c r="AN2" s="115" t="s">
        <v>63</v>
      </c>
    </row>
    <row r="3" spans="1:41" x14ac:dyDescent="0.2">
      <c r="A3" s="114"/>
      <c r="B3" s="114"/>
      <c r="C3" s="114"/>
      <c r="D3" s="78"/>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5" t="s">
        <v>81</v>
      </c>
      <c r="AI3" s="115" t="s">
        <v>12</v>
      </c>
      <c r="AL3" s="115" t="s">
        <v>108</v>
      </c>
      <c r="AN3" s="115" t="s">
        <v>122</v>
      </c>
    </row>
    <row r="4" spans="1:41" x14ac:dyDescent="0.2">
      <c r="A4" s="114"/>
      <c r="B4" s="114"/>
      <c r="C4" s="114"/>
      <c r="D4" s="78"/>
      <c r="E4" s="114"/>
      <c r="F4" s="114"/>
      <c r="G4" s="114"/>
      <c r="H4" s="114"/>
      <c r="I4" s="114"/>
      <c r="J4" s="114"/>
      <c r="K4" s="114"/>
      <c r="L4" s="114"/>
      <c r="M4" s="114"/>
      <c r="N4" s="114"/>
      <c r="O4" s="114"/>
      <c r="P4" s="114"/>
      <c r="Q4" s="114"/>
      <c r="R4" s="114"/>
      <c r="S4" s="114"/>
      <c r="T4" s="114"/>
      <c r="U4" s="114"/>
      <c r="V4" s="114"/>
      <c r="W4" s="114"/>
      <c r="X4" s="114"/>
      <c r="Y4" s="114"/>
      <c r="Z4" s="114"/>
      <c r="AA4" s="114"/>
      <c r="AB4" s="114"/>
      <c r="AC4" s="114"/>
      <c r="AD4" s="114"/>
      <c r="AE4" s="114"/>
      <c r="AF4" s="114"/>
      <c r="AG4" s="114"/>
      <c r="AH4" s="115" t="s">
        <v>126</v>
      </c>
      <c r="AI4" s="115" t="s">
        <v>82</v>
      </c>
      <c r="AK4" s="115" t="s">
        <v>95</v>
      </c>
      <c r="AL4" s="115" t="s">
        <v>109</v>
      </c>
      <c r="AN4" s="115" t="s">
        <v>64</v>
      </c>
    </row>
    <row r="5" spans="1:41" x14ac:dyDescent="0.2">
      <c r="A5" s="114"/>
      <c r="B5" s="114"/>
      <c r="C5" s="114"/>
      <c r="D5" s="78"/>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5" t="s">
        <v>127</v>
      </c>
      <c r="AI5" s="115" t="s">
        <v>83</v>
      </c>
      <c r="AK5" s="115" t="s">
        <v>106</v>
      </c>
      <c r="AL5" s="115" t="s">
        <v>110</v>
      </c>
      <c r="AN5" s="115" t="s">
        <v>62</v>
      </c>
    </row>
    <row r="6" spans="1:41" ht="29.25" customHeight="1" x14ac:dyDescent="0.2">
      <c r="A6" s="114"/>
      <c r="B6" s="114"/>
      <c r="C6" s="114"/>
      <c r="D6" s="78"/>
      <c r="E6" s="114"/>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5" t="s">
        <v>129</v>
      </c>
      <c r="AI6" s="115" t="s">
        <v>130</v>
      </c>
      <c r="AJ6" s="115" t="s">
        <v>65</v>
      </c>
      <c r="AK6" s="115" t="s">
        <v>111</v>
      </c>
      <c r="AL6" s="115" t="s">
        <v>112</v>
      </c>
      <c r="AN6" s="115" t="s">
        <v>119</v>
      </c>
    </row>
    <row r="7" spans="1:41" ht="24.75" customHeight="1" x14ac:dyDescent="0.2">
      <c r="A7" s="437" t="s">
        <v>68</v>
      </c>
      <c r="B7" s="437"/>
      <c r="C7" s="438">
        <v>43847</v>
      </c>
      <c r="D7" s="439"/>
      <c r="E7" s="439"/>
      <c r="F7" s="439"/>
      <c r="G7" s="592"/>
      <c r="H7" s="593"/>
      <c r="I7" s="593"/>
      <c r="J7" s="593"/>
      <c r="K7" s="593"/>
      <c r="L7" s="594"/>
      <c r="M7" s="443" t="s">
        <v>76</v>
      </c>
      <c r="N7" s="444"/>
      <c r="O7" s="444"/>
      <c r="P7" s="444"/>
      <c r="Q7" s="444"/>
      <c r="R7" s="444"/>
      <c r="S7" s="444"/>
      <c r="T7" s="444"/>
      <c r="U7" s="444"/>
      <c r="V7" s="445"/>
      <c r="W7" s="80" t="s">
        <v>72</v>
      </c>
      <c r="X7" s="83" t="s">
        <v>190</v>
      </c>
      <c r="Y7" s="82" t="s">
        <v>73</v>
      </c>
      <c r="Z7" s="446"/>
      <c r="AA7" s="447"/>
      <c r="AB7" s="80" t="s">
        <v>74</v>
      </c>
      <c r="AC7" s="83"/>
      <c r="AD7" s="84" t="s">
        <v>75</v>
      </c>
      <c r="AE7" s="85"/>
      <c r="AF7" s="595"/>
      <c r="AG7" s="595"/>
      <c r="AH7" s="115" t="s">
        <v>84</v>
      </c>
      <c r="AI7" s="115" t="s">
        <v>85</v>
      </c>
      <c r="AJ7" s="115" t="s">
        <v>66</v>
      </c>
      <c r="AN7" s="115" t="s">
        <v>120</v>
      </c>
    </row>
    <row r="8" spans="1:41" x14ac:dyDescent="0.2">
      <c r="A8" s="586" t="s">
        <v>52</v>
      </c>
      <c r="B8" s="586"/>
      <c r="C8" s="586"/>
      <c r="D8" s="586"/>
      <c r="E8" s="586"/>
      <c r="F8" s="586"/>
      <c r="G8" s="587" t="s">
        <v>21</v>
      </c>
      <c r="H8" s="588"/>
      <c r="I8" s="588"/>
      <c r="J8" s="588"/>
      <c r="K8" s="588"/>
      <c r="L8" s="588"/>
      <c r="M8" s="588"/>
      <c r="N8" s="588"/>
      <c r="O8" s="588"/>
      <c r="P8" s="588"/>
      <c r="Q8" s="588"/>
      <c r="R8" s="588"/>
      <c r="S8" s="588"/>
      <c r="T8" s="588"/>
      <c r="U8" s="588"/>
      <c r="V8" s="588"/>
      <c r="W8" s="588"/>
      <c r="X8" s="591"/>
      <c r="Y8" s="588"/>
      <c r="Z8" s="588"/>
      <c r="AA8" s="588"/>
      <c r="AB8" s="589"/>
      <c r="AC8" s="430" t="s">
        <v>27</v>
      </c>
      <c r="AD8" s="434" t="s">
        <v>38</v>
      </c>
      <c r="AE8" s="435"/>
      <c r="AF8" s="435"/>
      <c r="AG8" s="435"/>
      <c r="AH8" s="115" t="s">
        <v>86</v>
      </c>
      <c r="AI8" s="115" t="s">
        <v>87</v>
      </c>
      <c r="AN8" s="115" t="s">
        <v>121</v>
      </c>
    </row>
    <row r="9" spans="1:41" s="116" customFormat="1" ht="14.25" customHeight="1" x14ac:dyDescent="0.2">
      <c r="A9" s="423" t="s">
        <v>58</v>
      </c>
      <c r="B9" s="421" t="s">
        <v>60</v>
      </c>
      <c r="C9" s="423" t="s">
        <v>40</v>
      </c>
      <c r="D9" s="423" t="s">
        <v>61</v>
      </c>
      <c r="E9" s="423" t="s">
        <v>41</v>
      </c>
      <c r="F9" s="425" t="s">
        <v>42</v>
      </c>
      <c r="G9" s="586" t="s">
        <v>71</v>
      </c>
      <c r="H9" s="586"/>
      <c r="I9" s="586"/>
      <c r="J9" s="586"/>
      <c r="K9" s="587" t="s">
        <v>24</v>
      </c>
      <c r="L9" s="588"/>
      <c r="M9" s="588"/>
      <c r="N9" s="588"/>
      <c r="O9" s="588"/>
      <c r="P9" s="588"/>
      <c r="Q9" s="588"/>
      <c r="R9" s="588"/>
      <c r="S9" s="588"/>
      <c r="T9" s="589"/>
      <c r="U9" s="587" t="s">
        <v>44</v>
      </c>
      <c r="V9" s="588"/>
      <c r="W9" s="588"/>
      <c r="X9" s="588"/>
      <c r="Y9" s="588"/>
      <c r="Z9" s="588"/>
      <c r="AA9" s="588"/>
      <c r="AB9" s="589"/>
      <c r="AC9" s="433"/>
      <c r="AD9" s="434"/>
      <c r="AE9" s="435"/>
      <c r="AF9" s="435"/>
      <c r="AG9" s="435"/>
      <c r="AH9" s="115" t="s">
        <v>88</v>
      </c>
      <c r="AI9" s="115" t="s">
        <v>131</v>
      </c>
      <c r="AJ9" s="115" t="s">
        <v>91</v>
      </c>
    </row>
    <row r="10" spans="1:41" s="116" customFormat="1" ht="20.25" customHeight="1" x14ac:dyDescent="0.2">
      <c r="A10" s="423"/>
      <c r="B10" s="431"/>
      <c r="C10" s="423"/>
      <c r="D10" s="423"/>
      <c r="E10" s="423"/>
      <c r="F10" s="425"/>
      <c r="G10" s="590" t="s">
        <v>43</v>
      </c>
      <c r="H10" s="590"/>
      <c r="I10" s="590"/>
      <c r="J10" s="590"/>
      <c r="K10" s="419" t="s">
        <v>78</v>
      </c>
      <c r="L10" s="425" t="s">
        <v>79</v>
      </c>
      <c r="M10" s="425" t="s">
        <v>23</v>
      </c>
      <c r="N10" s="430"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3"/>
      <c r="AD10" s="436"/>
      <c r="AE10" s="432"/>
      <c r="AF10" s="432"/>
      <c r="AG10" s="432"/>
      <c r="AH10" s="116" t="s">
        <v>135</v>
      </c>
      <c r="AI10" s="116" t="s">
        <v>136</v>
      </c>
      <c r="AJ10" s="116" t="s">
        <v>137</v>
      </c>
      <c r="AL10" s="116" t="s">
        <v>124</v>
      </c>
      <c r="AO10" s="115" t="s">
        <v>96</v>
      </c>
    </row>
    <row r="11" spans="1:41" s="116" customFormat="1" ht="57.75" customHeight="1" x14ac:dyDescent="0.2">
      <c r="A11" s="421"/>
      <c r="B11" s="422"/>
      <c r="C11" s="421"/>
      <c r="D11" s="421"/>
      <c r="E11" s="421"/>
      <c r="F11" s="430"/>
      <c r="G11" s="87" t="s">
        <v>8</v>
      </c>
      <c r="H11" s="87" t="s">
        <v>9</v>
      </c>
      <c r="I11" s="87"/>
      <c r="J11" s="88" t="s">
        <v>147</v>
      </c>
      <c r="K11" s="420"/>
      <c r="L11" s="425"/>
      <c r="M11" s="425"/>
      <c r="N11" s="429"/>
      <c r="O11" s="423"/>
      <c r="P11" s="422"/>
      <c r="Q11" s="422"/>
      <c r="R11" s="423"/>
      <c r="S11" s="422"/>
      <c r="T11" s="422"/>
      <c r="U11" s="424"/>
      <c r="V11" s="423"/>
      <c r="W11" s="420"/>
      <c r="X11" s="422"/>
      <c r="Y11" s="89" t="s">
        <v>180</v>
      </c>
      <c r="Z11" s="89" t="s">
        <v>179</v>
      </c>
      <c r="AA11" s="90" t="s">
        <v>148</v>
      </c>
      <c r="AB11" s="90" t="s">
        <v>48</v>
      </c>
      <c r="AC11" s="429"/>
      <c r="AD11" s="91" t="s">
        <v>177</v>
      </c>
      <c r="AE11" s="91" t="s">
        <v>50</v>
      </c>
      <c r="AF11" s="91" t="s">
        <v>105</v>
      </c>
      <c r="AG11" s="89" t="s">
        <v>145</v>
      </c>
      <c r="AH11" s="116" t="s">
        <v>141</v>
      </c>
      <c r="AI11" s="116" t="s">
        <v>12</v>
      </c>
      <c r="AL11" s="116" t="s">
        <v>125</v>
      </c>
      <c r="AO11" s="115" t="s">
        <v>152</v>
      </c>
    </row>
    <row r="12" spans="1:41" ht="37.5" customHeight="1" x14ac:dyDescent="0.2">
      <c r="A12" s="513" t="s">
        <v>260</v>
      </c>
      <c r="B12" s="537" t="s">
        <v>261</v>
      </c>
      <c r="C12" s="583" t="s">
        <v>262</v>
      </c>
      <c r="D12" s="540" t="s">
        <v>64</v>
      </c>
      <c r="E12" s="531" t="s">
        <v>263</v>
      </c>
      <c r="F12" s="520" t="s">
        <v>264</v>
      </c>
      <c r="G12" s="392" t="s">
        <v>107</v>
      </c>
      <c r="H12" s="392" t="s">
        <v>125</v>
      </c>
      <c r="I12" s="60" t="str">
        <f>CONCATENATE(G12,H12)</f>
        <v>RARA VEZMENOR</v>
      </c>
      <c r="J12" s="374" t="str">
        <f>I13</f>
        <v>2. BAJO</v>
      </c>
      <c r="K12" s="533" t="s">
        <v>265</v>
      </c>
      <c r="L12" s="117" t="s">
        <v>89</v>
      </c>
      <c r="M12" s="56" t="s">
        <v>80</v>
      </c>
      <c r="N12" s="95">
        <f>IF(M12="ASIGNADO",15,IF(M12="NO ASIGNADO",0,""))</f>
        <v>15</v>
      </c>
      <c r="O12" s="378">
        <f>SUM(N12:N18)</f>
        <v>100</v>
      </c>
      <c r="P12" s="380" t="s">
        <v>135</v>
      </c>
      <c r="Q12" s="383">
        <f>IF(Q15="DÉBIL",0,IF(Q15="MODERADO",50,IF(Q15="FUERTE",100,"")))</f>
        <v>100</v>
      </c>
      <c r="R12" s="535"/>
      <c r="S12" s="367" t="s">
        <v>97</v>
      </c>
      <c r="T12" s="367" t="s">
        <v>97</v>
      </c>
      <c r="U12" s="368" t="s">
        <v>152</v>
      </c>
      <c r="V12" s="581" t="s">
        <v>100</v>
      </c>
      <c r="W12" s="530" t="s">
        <v>266</v>
      </c>
      <c r="X12" s="530" t="s">
        <v>267</v>
      </c>
      <c r="Y12" s="549" t="s">
        <v>268</v>
      </c>
      <c r="Z12" s="573">
        <v>44196</v>
      </c>
      <c r="AA12" s="360" t="s">
        <v>149</v>
      </c>
      <c r="AB12" s="526" t="s">
        <v>269</v>
      </c>
      <c r="AC12" s="577"/>
      <c r="AD12" s="465"/>
      <c r="AE12" s="486" t="s">
        <v>270</v>
      </c>
      <c r="AF12" s="347" t="s">
        <v>271</v>
      </c>
      <c r="AG12" s="347"/>
      <c r="AH12" s="115" t="s">
        <v>93</v>
      </c>
      <c r="AI12" s="115" t="s">
        <v>94</v>
      </c>
      <c r="AJ12" s="115" t="s">
        <v>95</v>
      </c>
      <c r="AK12" s="115" t="s">
        <v>96</v>
      </c>
      <c r="AL12" s="115" t="s">
        <v>95</v>
      </c>
      <c r="AN12" s="115" t="s">
        <v>149</v>
      </c>
      <c r="AO12" s="115" t="s">
        <v>153</v>
      </c>
    </row>
    <row r="13" spans="1:41" ht="51.75" customHeight="1" x14ac:dyDescent="0.2">
      <c r="A13" s="513"/>
      <c r="B13" s="515"/>
      <c r="C13" s="584"/>
      <c r="D13" s="368"/>
      <c r="E13" s="504"/>
      <c r="F13" s="521"/>
      <c r="G13" s="392"/>
      <c r="H13" s="392"/>
      <c r="I13" s="60"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2. BAJO</v>
      </c>
      <c r="J13" s="375"/>
      <c r="K13" s="534"/>
      <c r="L13" s="118" t="s">
        <v>175</v>
      </c>
      <c r="M13" s="54" t="s">
        <v>126</v>
      </c>
      <c r="N13" s="98">
        <f>IF(M13="ADECUADO",15,IF(M13="INADECUADO",0,""))</f>
        <v>15</v>
      </c>
      <c r="O13" s="379"/>
      <c r="P13" s="381"/>
      <c r="Q13" s="383"/>
      <c r="R13" s="510"/>
      <c r="S13" s="367"/>
      <c r="T13" s="367"/>
      <c r="U13" s="368"/>
      <c r="V13" s="582"/>
      <c r="W13" s="530"/>
      <c r="X13" s="530"/>
      <c r="Y13" s="494"/>
      <c r="Z13" s="502"/>
      <c r="AA13" s="361"/>
      <c r="AB13" s="526"/>
      <c r="AC13" s="577"/>
      <c r="AD13" s="465"/>
      <c r="AE13" s="486"/>
      <c r="AF13" s="347"/>
      <c r="AG13" s="347"/>
      <c r="AH13" s="115" t="s">
        <v>97</v>
      </c>
      <c r="AI13" s="115" t="s">
        <v>98</v>
      </c>
      <c r="AL13" s="115" t="s">
        <v>106</v>
      </c>
      <c r="AN13" s="115" t="s">
        <v>176</v>
      </c>
      <c r="AO13" s="115" t="s">
        <v>154</v>
      </c>
    </row>
    <row r="14" spans="1:41" ht="124.5" customHeight="1" x14ac:dyDescent="0.2">
      <c r="A14" s="513"/>
      <c r="B14" s="515"/>
      <c r="C14" s="584"/>
      <c r="D14" s="368"/>
      <c r="E14" s="504"/>
      <c r="F14" s="521"/>
      <c r="G14" s="392"/>
      <c r="H14" s="392"/>
      <c r="I14" s="60"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BAJO</v>
      </c>
      <c r="J14" s="375"/>
      <c r="K14" s="534"/>
      <c r="L14" s="70" t="s">
        <v>90</v>
      </c>
      <c r="M14" s="54" t="s">
        <v>127</v>
      </c>
      <c r="N14" s="98">
        <f>IF(M14="OPORTUNA",15,IF(M14="INOPORTUNA",0,""))</f>
        <v>15</v>
      </c>
      <c r="O14" s="379"/>
      <c r="P14" s="381"/>
      <c r="Q14" s="383"/>
      <c r="R14" s="510"/>
      <c r="S14" s="100" t="s">
        <v>143</v>
      </c>
      <c r="T14" s="100" t="s">
        <v>144</v>
      </c>
      <c r="U14" s="368"/>
      <c r="V14" s="582"/>
      <c r="W14" s="530"/>
      <c r="X14" s="530"/>
      <c r="Y14" s="494"/>
      <c r="Z14" s="502"/>
      <c r="AA14" s="361"/>
      <c r="AB14" s="526"/>
      <c r="AC14" s="577"/>
      <c r="AD14" s="465"/>
      <c r="AE14" s="486"/>
      <c r="AF14" s="347"/>
      <c r="AG14" s="347"/>
      <c r="AH14" s="115" t="s">
        <v>100</v>
      </c>
      <c r="AI14" s="115" t="s">
        <v>101</v>
      </c>
      <c r="AJ14" s="115" t="s">
        <v>102</v>
      </c>
      <c r="AK14" s="115" t="s">
        <v>103</v>
      </c>
      <c r="AL14" s="115" t="s">
        <v>111</v>
      </c>
      <c r="AO14" s="115" t="s">
        <v>155</v>
      </c>
    </row>
    <row r="15" spans="1:41" ht="84" customHeight="1" x14ac:dyDescent="0.2">
      <c r="A15" s="513"/>
      <c r="B15" s="515"/>
      <c r="C15" s="584"/>
      <c r="D15" s="368"/>
      <c r="E15" s="66" t="s">
        <v>151</v>
      </c>
      <c r="F15" s="521"/>
      <c r="G15" s="392"/>
      <c r="H15" s="392"/>
      <c r="I15" s="60"/>
      <c r="J15" s="375"/>
      <c r="K15" s="534"/>
      <c r="L15" s="118" t="s">
        <v>115</v>
      </c>
      <c r="M15" s="54" t="s">
        <v>128</v>
      </c>
      <c r="N15" s="98">
        <f>IF(M15="PREVENIR",15,IF(M15="DETECTAR",10,IF(M15="NO ES UN CONTROL",0,"")))</f>
        <v>15</v>
      </c>
      <c r="O15" s="349" t="str">
        <f>IF(O12&lt;86,"DÉBIL",IF(O12&lt;96,"MODERADO",IF(O12&lt;101,"FUERTE","")))</f>
        <v>FUERTE</v>
      </c>
      <c r="P15" s="381"/>
      <c r="Q15" s="351" t="str">
        <f>IF(AND(O15="FUERTE",P12="FUERTE (SIEMPRE SE EJECUTA)"),"FUERTE",IF(OR(O15="DÉBIL",P12="DÉBIL (NO SE EJECUTA)"),"DÉBIL",IF(OR(O15="MODERADO",P12="MODERADO (ALGUNAS VECES)"),"MODERADO")))</f>
        <v>FUERTE</v>
      </c>
      <c r="R15" s="489" t="str">
        <f>IF(AND(O15="FUERTE",P12="FUERTE (SIEMPRE SE EJECUTA)"),"NO","SÍ")</f>
        <v>NO</v>
      </c>
      <c r="S15"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15"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15" s="368"/>
      <c r="V15" s="582"/>
      <c r="W15" s="530"/>
      <c r="X15" s="530"/>
      <c r="Y15" s="494"/>
      <c r="Z15" s="503"/>
      <c r="AA15" s="361"/>
      <c r="AB15" s="526"/>
      <c r="AC15" s="577"/>
      <c r="AD15" s="465"/>
      <c r="AE15" s="486"/>
      <c r="AF15" s="398" t="s">
        <v>272</v>
      </c>
      <c r="AG15" s="347"/>
      <c r="AH15" s="115" t="s">
        <v>97</v>
      </c>
      <c r="AO15" s="115" t="s">
        <v>156</v>
      </c>
    </row>
    <row r="16" spans="1:41" ht="55.5" customHeight="1" x14ac:dyDescent="0.2">
      <c r="A16" s="513"/>
      <c r="B16" s="515"/>
      <c r="C16" s="584"/>
      <c r="D16" s="368"/>
      <c r="E16" s="536" t="s">
        <v>273</v>
      </c>
      <c r="F16" s="521"/>
      <c r="G16" s="392"/>
      <c r="H16" s="392"/>
      <c r="I16" s="60"/>
      <c r="J16" s="375"/>
      <c r="K16" s="534"/>
      <c r="L16" s="118" t="s">
        <v>116</v>
      </c>
      <c r="M16" s="54" t="s">
        <v>84</v>
      </c>
      <c r="N16" s="98">
        <f>IF(M16="CONFIABLE",15,IF(M16="NO CONFIABLE",0,""))</f>
        <v>15</v>
      </c>
      <c r="O16" s="350"/>
      <c r="P16" s="381"/>
      <c r="Q16" s="351"/>
      <c r="R16" s="489"/>
      <c r="S16" s="355"/>
      <c r="T16" s="357"/>
      <c r="U16" s="368"/>
      <c r="V16" s="582"/>
      <c r="W16" s="530"/>
      <c r="X16" s="530"/>
      <c r="Y16" s="494"/>
      <c r="Z16" s="66" t="s">
        <v>181</v>
      </c>
      <c r="AA16" s="361"/>
      <c r="AB16" s="526"/>
      <c r="AC16" s="577"/>
      <c r="AD16" s="465"/>
      <c r="AE16" s="486"/>
      <c r="AF16" s="398"/>
      <c r="AG16" s="347"/>
      <c r="AH16" s="115" t="s">
        <v>142</v>
      </c>
      <c r="AJ16" s="115" t="s">
        <v>129</v>
      </c>
      <c r="AK16" s="115" t="s">
        <v>128</v>
      </c>
      <c r="AL16" s="115" t="s">
        <v>130</v>
      </c>
      <c r="AO16" s="115" t="s">
        <v>157</v>
      </c>
    </row>
    <row r="17" spans="1:41" ht="66.75" customHeight="1" x14ac:dyDescent="0.2">
      <c r="A17" s="513"/>
      <c r="B17" s="515"/>
      <c r="C17" s="584"/>
      <c r="D17" s="368"/>
      <c r="E17" s="536"/>
      <c r="F17" s="521"/>
      <c r="G17" s="392"/>
      <c r="H17" s="392"/>
      <c r="I17" s="60"/>
      <c r="J17" s="375"/>
      <c r="K17" s="534"/>
      <c r="L17" s="118" t="s">
        <v>117</v>
      </c>
      <c r="M17" s="54" t="s">
        <v>86</v>
      </c>
      <c r="N17" s="98">
        <f>IF(M17="SE INVESTIGAN Y SE RESUELVEN OPORTUNAMENTE",15,IF(M17="NO SE INVESTIGAN Y SE RESUELVEN OPORTUNAMENTE",0,""))</f>
        <v>15</v>
      </c>
      <c r="O17" s="350"/>
      <c r="P17" s="381"/>
      <c r="Q17" s="351"/>
      <c r="R17" s="489"/>
      <c r="S17" s="355"/>
      <c r="T17" s="357"/>
      <c r="U17" s="368"/>
      <c r="V17" s="582"/>
      <c r="W17" s="530"/>
      <c r="X17" s="530"/>
      <c r="Y17" s="494"/>
      <c r="Z17" s="511" t="s">
        <v>274</v>
      </c>
      <c r="AA17" s="361"/>
      <c r="AB17" s="526"/>
      <c r="AC17" s="577"/>
      <c r="AD17" s="465"/>
      <c r="AE17" s="486"/>
      <c r="AF17" s="398"/>
      <c r="AG17" s="347"/>
      <c r="AH17" s="115" t="s">
        <v>98</v>
      </c>
      <c r="AO17" s="115" t="s">
        <v>158</v>
      </c>
    </row>
    <row r="18" spans="1:41" ht="60.75" customHeight="1" x14ac:dyDescent="0.2">
      <c r="A18" s="514"/>
      <c r="B18" s="516"/>
      <c r="C18" s="585"/>
      <c r="D18" s="369"/>
      <c r="E18" s="488"/>
      <c r="F18" s="547"/>
      <c r="G18" s="393"/>
      <c r="H18" s="393"/>
      <c r="I18" s="60"/>
      <c r="J18" s="375"/>
      <c r="K18" s="545"/>
      <c r="L18" s="119" t="s">
        <v>118</v>
      </c>
      <c r="M18" s="61" t="s">
        <v>88</v>
      </c>
      <c r="N18" s="104">
        <f>IF(M18="COMPLETA",10,IF(M18="INCOMPLETA",5,IF(M18="NO EXISTE",0,"")))</f>
        <v>10</v>
      </c>
      <c r="O18" s="350"/>
      <c r="P18" s="382"/>
      <c r="Q18" s="352"/>
      <c r="R18" s="490"/>
      <c r="S18" s="356"/>
      <c r="T18" s="357"/>
      <c r="U18" s="369"/>
      <c r="V18" s="582"/>
      <c r="W18" s="480"/>
      <c r="X18" s="480"/>
      <c r="Y18" s="560"/>
      <c r="Z18" s="525"/>
      <c r="AA18" s="362"/>
      <c r="AB18" s="549"/>
      <c r="AC18" s="548"/>
      <c r="AD18" s="498"/>
      <c r="AE18" s="487"/>
      <c r="AF18" s="399"/>
      <c r="AG18" s="348"/>
      <c r="AO18" s="115" t="s">
        <v>159</v>
      </c>
    </row>
    <row r="19" spans="1:41" ht="37.5" customHeight="1" x14ac:dyDescent="0.2">
      <c r="A19" s="513" t="s">
        <v>260</v>
      </c>
      <c r="B19" s="537" t="s">
        <v>275</v>
      </c>
      <c r="C19" s="570" t="s">
        <v>276</v>
      </c>
      <c r="D19" s="540" t="s">
        <v>64</v>
      </c>
      <c r="E19" s="531" t="s">
        <v>277</v>
      </c>
      <c r="F19" s="520" t="s">
        <v>278</v>
      </c>
      <c r="G19" s="392" t="s">
        <v>110</v>
      </c>
      <c r="H19" s="392" t="s">
        <v>124</v>
      </c>
      <c r="I19" s="60" t="str">
        <f>CONCATENATE(G19,H19)</f>
        <v>PROBABLEINSIGNIFICANTE</v>
      </c>
      <c r="J19" s="374" t="str">
        <f>I20</f>
        <v>4. MODERADO</v>
      </c>
      <c r="K19" s="579" t="s">
        <v>279</v>
      </c>
      <c r="L19" s="117" t="s">
        <v>89</v>
      </c>
      <c r="M19" s="56" t="s">
        <v>80</v>
      </c>
      <c r="N19" s="95">
        <f>IF(M19="ASIGNADO",15,IF(M19="NO ASIGNADO",0,""))</f>
        <v>15</v>
      </c>
      <c r="O19" s="378">
        <f>SUM(N19:N25)</f>
        <v>100</v>
      </c>
      <c r="P19" s="380" t="s">
        <v>135</v>
      </c>
      <c r="Q19" s="383">
        <f>IF(Q22="DÉBIL",0,IF(Q22="MODERADO",50,IF(Q22="FUERTE",100,"")))</f>
        <v>100</v>
      </c>
      <c r="R19" s="535"/>
      <c r="S19" s="367" t="s">
        <v>97</v>
      </c>
      <c r="T19" s="367" t="s">
        <v>97</v>
      </c>
      <c r="U19" s="368" t="s">
        <v>154</v>
      </c>
      <c r="V19" s="370" t="s">
        <v>101</v>
      </c>
      <c r="W19" s="578">
        <v>2019</v>
      </c>
      <c r="X19" s="530" t="s">
        <v>280</v>
      </c>
      <c r="Y19" s="550" t="s">
        <v>281</v>
      </c>
      <c r="Z19" s="573">
        <v>44196</v>
      </c>
      <c r="AA19" s="360" t="s">
        <v>176</v>
      </c>
      <c r="AB19" s="574" t="s">
        <v>282</v>
      </c>
      <c r="AC19" s="577"/>
      <c r="AD19" s="465"/>
      <c r="AE19" s="486" t="s">
        <v>283</v>
      </c>
      <c r="AF19" s="347" t="s">
        <v>284</v>
      </c>
      <c r="AG19" s="347"/>
      <c r="AH19" s="115" t="s">
        <v>93</v>
      </c>
      <c r="AI19" s="115" t="s">
        <v>94</v>
      </c>
      <c r="AJ19" s="115" t="s">
        <v>95</v>
      </c>
      <c r="AK19" s="115" t="s">
        <v>96</v>
      </c>
      <c r="AL19" s="115" t="s">
        <v>95</v>
      </c>
      <c r="AN19" s="115" t="s">
        <v>149</v>
      </c>
      <c r="AO19" s="115" t="s">
        <v>153</v>
      </c>
    </row>
    <row r="20" spans="1:41" ht="51.75" customHeight="1" x14ac:dyDescent="0.2">
      <c r="A20" s="513"/>
      <c r="B20" s="515"/>
      <c r="C20" s="571"/>
      <c r="D20" s="368"/>
      <c r="E20" s="504"/>
      <c r="F20" s="521"/>
      <c r="G20" s="392"/>
      <c r="H20" s="392"/>
      <c r="I20" s="60" t="str">
        <f>IF(I19="RARA VEZINSIGNIFICANTE","1. BAJO",IF(I19="RARA VEZMENOR","2. BAJO",IF(I19="IMPROBABLEINSIGNIFICANTE","3. BAJO",IF(I19="IMPROBABLEMENOR","4. BAJO",IF(I19="POSIBLEINSIGNIFICANTE","5. BAJO",IF(I19="RARA VEZMODERADO","1. MODERADO",IF(I19="IMPROBABLEMODERADO","2. MODERADO",IF(I19="POSIBLEMENOR","3. MODERADO",IF(I19="PROBABLEINSIGNIFICANTE","4. MODERADO",IF(I19="RARA VEZMAYOR","1. ALTO",IF(I19="IMPROBABLEMAYOR","2. ALTO",IF(I19="POSIBLEMODERADO","3. ALTO",IF(I19="PROBABLEMENOR","4. ALTO",IF(I19="PROBABLEMODERADO","5. ALTO",IF(I19="CASI SEGUROINSIGNIFICANTE","6. ALTO",IF(I19="CASI SEGUROMENOR","7. ALTO",IF(I19="RARA VEZCATASTRÓFICO","1. EXTREMO",IF(I19="IMPROBABLECATASTRÓFICO","2. EXTREMO",IF(I19="POSIBLEMAYOR","3. EXTREMO",IF(I19="POSIBLECATASTRÓFICO","4. EXTREMO",IF(I19="PROBABLEMAYOR","5. EXTREMO",IF(I19="PROBABLECATASTRÓFICO","6. EXTREMO",IF(I19="CASI SEGUROMODERADO","7. EXTREMO",IF(I19="CASI SEGUROMAYOR","8. EXTREMO",IF(I19="CASI SEGUROCATASTRÓFICO","9. EXTREMO","")))))))))))))))))))))))))</f>
        <v>4. MODERADO</v>
      </c>
      <c r="J20" s="375"/>
      <c r="K20" s="579"/>
      <c r="L20" s="118" t="s">
        <v>175</v>
      </c>
      <c r="M20" s="54" t="s">
        <v>126</v>
      </c>
      <c r="N20" s="98">
        <f>IF(M20="ADECUADO",15,IF(M20="INADECUADO",0,""))</f>
        <v>15</v>
      </c>
      <c r="O20" s="379"/>
      <c r="P20" s="381"/>
      <c r="Q20" s="383"/>
      <c r="R20" s="510"/>
      <c r="S20" s="367"/>
      <c r="T20" s="367"/>
      <c r="U20" s="368"/>
      <c r="V20" s="371"/>
      <c r="W20" s="578"/>
      <c r="X20" s="530"/>
      <c r="Y20" s="551"/>
      <c r="Z20" s="502"/>
      <c r="AA20" s="361"/>
      <c r="AB20" s="575"/>
      <c r="AC20" s="577"/>
      <c r="AD20" s="465"/>
      <c r="AE20" s="486"/>
      <c r="AF20" s="347"/>
      <c r="AG20" s="347"/>
      <c r="AH20" s="115" t="s">
        <v>97</v>
      </c>
      <c r="AI20" s="115" t="s">
        <v>98</v>
      </c>
      <c r="AL20" s="115" t="s">
        <v>106</v>
      </c>
      <c r="AN20" s="115" t="s">
        <v>176</v>
      </c>
      <c r="AO20" s="115" t="s">
        <v>154</v>
      </c>
    </row>
    <row r="21" spans="1:41" ht="69.75" customHeight="1" x14ac:dyDescent="0.2">
      <c r="A21" s="513"/>
      <c r="B21" s="515"/>
      <c r="C21" s="571"/>
      <c r="D21" s="368"/>
      <c r="E21" s="504"/>
      <c r="F21" s="521"/>
      <c r="G21" s="392"/>
      <c r="H21" s="392"/>
      <c r="I21" s="60" t="str">
        <f>IF(OR(I20="1. BAJO",I20="2. BAJO",I20="3. BAJO",I20="4. BAJO",I20="5. BAJO"),"BAJO",IF(OR(I20="1. MODERADO",I20="2. MODERADO",I20="3. MODERADO",I20="4. MODERADO"),"MODERADO",IF(OR(I20="1. ALTO",I20="2. ALTO",I20="3. ALTO",I20="4. ALTO",I20="5. ALTO",I20="6. ALTO",I20="7. ALTO"),"ALTO",IF(OR(I20="1. EXTREMO",I20="2. EXTREMO",I20="3. EXTREMO",I20="4. EXTREMO",I20="5. EXTREMO",I20="6. EXTREMO",I20="7. EXTREMO",I20="8. EXTREMO",I20="9. EXTREMO"),"EXTREMO",""))))</f>
        <v>MODERADO</v>
      </c>
      <c r="J21" s="375"/>
      <c r="K21" s="579"/>
      <c r="L21" s="70" t="s">
        <v>90</v>
      </c>
      <c r="M21" s="54" t="s">
        <v>127</v>
      </c>
      <c r="N21" s="98">
        <f>IF(M21="OPORTUNA",15,IF(M21="INOPORTUNA",0,""))</f>
        <v>15</v>
      </c>
      <c r="O21" s="379"/>
      <c r="P21" s="381"/>
      <c r="Q21" s="383"/>
      <c r="R21" s="510"/>
      <c r="S21" s="100" t="s">
        <v>143</v>
      </c>
      <c r="T21" s="100" t="s">
        <v>144</v>
      </c>
      <c r="U21" s="368"/>
      <c r="V21" s="371"/>
      <c r="W21" s="578"/>
      <c r="X21" s="530"/>
      <c r="Y21" s="551"/>
      <c r="Z21" s="502"/>
      <c r="AA21" s="361"/>
      <c r="AB21" s="575"/>
      <c r="AC21" s="577"/>
      <c r="AD21" s="465"/>
      <c r="AE21" s="486"/>
      <c r="AF21" s="347"/>
      <c r="AG21" s="347"/>
      <c r="AH21" s="115" t="s">
        <v>100</v>
      </c>
      <c r="AI21" s="115" t="s">
        <v>101</v>
      </c>
      <c r="AJ21" s="115" t="s">
        <v>102</v>
      </c>
      <c r="AK21" s="115" t="s">
        <v>103</v>
      </c>
      <c r="AL21" s="115" t="s">
        <v>111</v>
      </c>
      <c r="AO21" s="115" t="s">
        <v>155</v>
      </c>
    </row>
    <row r="22" spans="1:41" ht="84" customHeight="1" x14ac:dyDescent="0.2">
      <c r="A22" s="513"/>
      <c r="B22" s="515"/>
      <c r="C22" s="571"/>
      <c r="D22" s="368"/>
      <c r="E22" s="66" t="s">
        <v>151</v>
      </c>
      <c r="F22" s="521"/>
      <c r="G22" s="392"/>
      <c r="H22" s="392"/>
      <c r="I22" s="60"/>
      <c r="J22" s="375"/>
      <c r="K22" s="579"/>
      <c r="L22" s="118" t="s">
        <v>115</v>
      </c>
      <c r="M22" s="54" t="s">
        <v>128</v>
      </c>
      <c r="N22" s="98">
        <f>IF(M22="PREVENIR",15,IF(M22="DETECTAR",10,IF(M22="NO ES UN CONTROL",0,"")))</f>
        <v>15</v>
      </c>
      <c r="O22" s="349" t="str">
        <f>IF(O19&lt;86,"DÉBIL",IF(O19&lt;96,"MODERADO",IF(O19&lt;101,"FUERTE","")))</f>
        <v>FUERTE</v>
      </c>
      <c r="P22" s="381"/>
      <c r="Q22" s="351" t="str">
        <f>IF(AND(O22="FUERTE",P19="FUERTE (SIEMPRE SE EJECUTA)"),"FUERTE",IF(OR(O22="DÉBIL",P19="DÉBIL (NO SE EJECUTA)"),"DÉBIL",IF(OR(O22="MODERADO",P19="MODERADO (ALGUNAS VECES)"),"MODERADO")))</f>
        <v>FUERTE</v>
      </c>
      <c r="R22" s="489" t="str">
        <f>IF(AND(O22="FUERTE",P19="FUERTE (SIEMPRE SE EJECUTA)"),"NO","SÍ")</f>
        <v>NO</v>
      </c>
      <c r="S22"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22"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22" s="368"/>
      <c r="V22" s="371"/>
      <c r="W22" s="578"/>
      <c r="X22" s="530"/>
      <c r="Y22" s="551"/>
      <c r="Z22" s="503"/>
      <c r="AA22" s="361"/>
      <c r="AB22" s="575"/>
      <c r="AC22" s="577"/>
      <c r="AD22" s="465"/>
      <c r="AE22" s="486"/>
      <c r="AF22" s="347" t="s">
        <v>285</v>
      </c>
      <c r="AG22" s="347"/>
      <c r="AH22" s="115" t="s">
        <v>97</v>
      </c>
      <c r="AO22" s="115" t="s">
        <v>156</v>
      </c>
    </row>
    <row r="23" spans="1:41" ht="78.75" customHeight="1" x14ac:dyDescent="0.2">
      <c r="A23" s="513"/>
      <c r="B23" s="515"/>
      <c r="C23" s="571"/>
      <c r="D23" s="368"/>
      <c r="E23" s="554" t="s">
        <v>286</v>
      </c>
      <c r="F23" s="521"/>
      <c r="G23" s="392"/>
      <c r="H23" s="392"/>
      <c r="I23" s="60"/>
      <c r="J23" s="375"/>
      <c r="K23" s="579"/>
      <c r="L23" s="118" t="s">
        <v>116</v>
      </c>
      <c r="M23" s="54" t="s">
        <v>84</v>
      </c>
      <c r="N23" s="98">
        <f>IF(M23="CONFIABLE",15,IF(M23="NO CONFIABLE",0,""))</f>
        <v>15</v>
      </c>
      <c r="O23" s="350"/>
      <c r="P23" s="381"/>
      <c r="Q23" s="351"/>
      <c r="R23" s="489"/>
      <c r="S23" s="355"/>
      <c r="T23" s="357"/>
      <c r="U23" s="368"/>
      <c r="V23" s="371"/>
      <c r="W23" s="578"/>
      <c r="X23" s="530"/>
      <c r="Y23" s="551"/>
      <c r="Z23" s="66" t="s">
        <v>181</v>
      </c>
      <c r="AA23" s="361"/>
      <c r="AB23" s="575"/>
      <c r="AC23" s="577"/>
      <c r="AD23" s="465"/>
      <c r="AE23" s="486"/>
      <c r="AF23" s="347"/>
      <c r="AG23" s="347"/>
      <c r="AH23" s="115" t="s">
        <v>142</v>
      </c>
      <c r="AJ23" s="115" t="s">
        <v>129</v>
      </c>
      <c r="AK23" s="115" t="s">
        <v>128</v>
      </c>
      <c r="AL23" s="115" t="s">
        <v>130</v>
      </c>
      <c r="AO23" s="115" t="s">
        <v>157</v>
      </c>
    </row>
    <row r="24" spans="1:41" ht="99.75" customHeight="1" x14ac:dyDescent="0.2">
      <c r="A24" s="513"/>
      <c r="B24" s="515"/>
      <c r="C24" s="571"/>
      <c r="D24" s="368"/>
      <c r="E24" s="554"/>
      <c r="F24" s="521"/>
      <c r="G24" s="392"/>
      <c r="H24" s="392"/>
      <c r="I24" s="60"/>
      <c r="J24" s="375"/>
      <c r="K24" s="579"/>
      <c r="L24" s="118" t="s">
        <v>117</v>
      </c>
      <c r="M24" s="54" t="s">
        <v>86</v>
      </c>
      <c r="N24" s="98">
        <f>IF(M24="SE INVESTIGAN Y SE RESUELVEN OPORTUNAMENTE",15,IF(M24="NO SE INVESTIGAN Y SE RESUELVEN OPORTUNAMENTE",0,""))</f>
        <v>15</v>
      </c>
      <c r="O24" s="350"/>
      <c r="P24" s="381"/>
      <c r="Q24" s="351"/>
      <c r="R24" s="489"/>
      <c r="S24" s="355"/>
      <c r="T24" s="357"/>
      <c r="U24" s="368"/>
      <c r="V24" s="371"/>
      <c r="W24" s="578"/>
      <c r="X24" s="530"/>
      <c r="Y24" s="551"/>
      <c r="Z24" s="569" t="s">
        <v>287</v>
      </c>
      <c r="AA24" s="361"/>
      <c r="AB24" s="575"/>
      <c r="AC24" s="577"/>
      <c r="AD24" s="465"/>
      <c r="AE24" s="486"/>
      <c r="AF24" s="347"/>
      <c r="AG24" s="347"/>
      <c r="AH24" s="115" t="s">
        <v>98</v>
      </c>
      <c r="AO24" s="115" t="s">
        <v>158</v>
      </c>
    </row>
    <row r="25" spans="1:41" ht="68.25" customHeight="1" x14ac:dyDescent="0.2">
      <c r="A25" s="514"/>
      <c r="B25" s="515"/>
      <c r="C25" s="572"/>
      <c r="D25" s="369"/>
      <c r="E25" s="555"/>
      <c r="F25" s="547"/>
      <c r="G25" s="393"/>
      <c r="H25" s="393"/>
      <c r="I25" s="60"/>
      <c r="J25" s="375"/>
      <c r="K25" s="580"/>
      <c r="L25" s="119" t="s">
        <v>118</v>
      </c>
      <c r="M25" s="61" t="s">
        <v>88</v>
      </c>
      <c r="N25" s="104">
        <f>IF(M25="COMPLETA",10,IF(M25="INCOMPLETA",5,IF(M25="NO EXISTE",0,"")))</f>
        <v>10</v>
      </c>
      <c r="O25" s="350"/>
      <c r="P25" s="382"/>
      <c r="Q25" s="352"/>
      <c r="R25" s="490"/>
      <c r="S25" s="356"/>
      <c r="T25" s="357"/>
      <c r="U25" s="369"/>
      <c r="V25" s="371"/>
      <c r="W25" s="511"/>
      <c r="X25" s="480"/>
      <c r="Y25" s="552"/>
      <c r="Z25" s="503"/>
      <c r="AA25" s="362"/>
      <c r="AB25" s="576"/>
      <c r="AC25" s="548"/>
      <c r="AD25" s="498"/>
      <c r="AE25" s="487"/>
      <c r="AF25" s="348"/>
      <c r="AG25" s="348"/>
      <c r="AO25" s="115" t="s">
        <v>159</v>
      </c>
    </row>
    <row r="26" spans="1:41" ht="37.5" customHeight="1" x14ac:dyDescent="0.2">
      <c r="A26" s="513" t="s">
        <v>260</v>
      </c>
      <c r="B26" s="537" t="s">
        <v>288</v>
      </c>
      <c r="C26" s="570" t="s">
        <v>289</v>
      </c>
      <c r="D26" s="540" t="s">
        <v>64</v>
      </c>
      <c r="E26" s="399" t="s">
        <v>290</v>
      </c>
      <c r="F26" s="520" t="s">
        <v>291</v>
      </c>
      <c r="G26" s="392" t="s">
        <v>107</v>
      </c>
      <c r="H26" s="392" t="s">
        <v>125</v>
      </c>
      <c r="I26" s="60" t="str">
        <f>CONCATENATE(G26,H26)</f>
        <v>RARA VEZMENOR</v>
      </c>
      <c r="J26" s="374" t="str">
        <f>I27</f>
        <v>2. BAJO</v>
      </c>
      <c r="K26" s="561" t="s">
        <v>292</v>
      </c>
      <c r="L26" s="117" t="s">
        <v>89</v>
      </c>
      <c r="M26" s="56" t="s">
        <v>80</v>
      </c>
      <c r="N26" s="95">
        <f>IF(M26="ASIGNADO",15,IF(M26="NO ASIGNADO",0,""))</f>
        <v>15</v>
      </c>
      <c r="O26" s="378">
        <f>SUM(N26:N32)</f>
        <v>100</v>
      </c>
      <c r="P26" s="380" t="s">
        <v>135</v>
      </c>
      <c r="Q26" s="383">
        <f>IF(Q29="DÉBIL",0,IF(Q29="MODERADO",50,IF(Q29="FUERTE",100,"")))</f>
        <v>100</v>
      </c>
      <c r="R26" s="535"/>
      <c r="S26" s="367" t="s">
        <v>97</v>
      </c>
      <c r="T26" s="367" t="s">
        <v>97</v>
      </c>
      <c r="U26" s="368" t="s">
        <v>152</v>
      </c>
      <c r="V26" s="370" t="s">
        <v>100</v>
      </c>
      <c r="W26" s="531" t="s">
        <v>266</v>
      </c>
      <c r="X26" s="544" t="s">
        <v>293</v>
      </c>
      <c r="Y26" s="531" t="s">
        <v>294</v>
      </c>
      <c r="Z26" s="498"/>
      <c r="AA26" s="360" t="s">
        <v>149</v>
      </c>
      <c r="AB26" s="465"/>
      <c r="AC26" s="565"/>
      <c r="AD26" s="465"/>
      <c r="AE26" s="486" t="s">
        <v>295</v>
      </c>
      <c r="AF26" s="347"/>
      <c r="AG26" s="347"/>
      <c r="AH26" s="115" t="s">
        <v>93</v>
      </c>
      <c r="AI26" s="115" t="s">
        <v>94</v>
      </c>
      <c r="AJ26" s="115" t="s">
        <v>95</v>
      </c>
      <c r="AK26" s="115" t="s">
        <v>96</v>
      </c>
      <c r="AL26" s="115" t="s">
        <v>95</v>
      </c>
      <c r="AN26" s="115" t="s">
        <v>149</v>
      </c>
      <c r="AO26" s="115" t="s">
        <v>153</v>
      </c>
    </row>
    <row r="27" spans="1:41" ht="51.75" customHeight="1" x14ac:dyDescent="0.2">
      <c r="A27" s="513"/>
      <c r="B27" s="515"/>
      <c r="C27" s="571"/>
      <c r="D27" s="368"/>
      <c r="E27" s="558"/>
      <c r="F27" s="521"/>
      <c r="G27" s="392"/>
      <c r="H27" s="392"/>
      <c r="I27" s="60" t="str">
        <f>IF(I26="RARA VEZINSIGNIFICANTE","1. BAJO",IF(I26="RARA VEZMENOR","2. BAJO",IF(I26="IMPROBABLEINSIGNIFICANTE","3. BAJO",IF(I26="IMPROBABLEMENOR","4. BAJO",IF(I26="POSIBLEINSIGNIFICANTE","5. BAJO",IF(I26="RARA VEZMODERADO","1. MODERADO",IF(I26="IMPROBABLEMODERADO","2. MODERADO",IF(I26="POSIBLEMENOR","3. MODERADO",IF(I26="PROBABLEINSIGNIFICANTE","4. MODERADO",IF(I26="RARA VEZMAYOR","1. ALTO",IF(I26="IMPROBABLEMAYOR","2. ALTO",IF(I26="POSIBLEMODERADO","3. ALTO",IF(I26="PROBABLEMENOR","4. ALTO",IF(I26="PROBABLEMODERADO","5. ALTO",IF(I26="CASI SEGUROINSIGNIFICANTE","6. ALTO",IF(I26="CASI SEGUROMENOR","7. ALTO",IF(I26="RARA VEZCATASTRÓFICO","1. EXTREMO",IF(I26="IMPROBABLECATASTRÓFICO","2. EXTREMO",IF(I26="POSIBLEMAYOR","3. EXTREMO",IF(I26="POSIBLECATASTRÓFICO","4. EXTREMO",IF(I26="PROBABLEMAYOR","5. EXTREMO",IF(I26="PROBABLECATASTRÓFICO","6. EXTREMO",IF(I26="CASI SEGUROMODERADO","7. EXTREMO",IF(I26="CASI SEGUROMAYOR","8. EXTREMO",IF(I26="CASI SEGUROCATASTRÓFICO","9. EXTREMO","")))))))))))))))))))))))))</f>
        <v>2. BAJO</v>
      </c>
      <c r="J27" s="375"/>
      <c r="K27" s="567"/>
      <c r="L27" s="118" t="s">
        <v>175</v>
      </c>
      <c r="M27" s="54" t="s">
        <v>126</v>
      </c>
      <c r="N27" s="98">
        <f>IF(M27="ADECUADO",15,IF(M27="INADECUADO",0,""))</f>
        <v>15</v>
      </c>
      <c r="O27" s="379"/>
      <c r="P27" s="381"/>
      <c r="Q27" s="383"/>
      <c r="R27" s="510"/>
      <c r="S27" s="367"/>
      <c r="T27" s="367"/>
      <c r="U27" s="368"/>
      <c r="V27" s="371"/>
      <c r="W27" s="504"/>
      <c r="X27" s="544"/>
      <c r="Y27" s="504"/>
      <c r="Z27" s="564"/>
      <c r="AA27" s="361"/>
      <c r="AB27" s="465"/>
      <c r="AC27" s="565"/>
      <c r="AD27" s="465"/>
      <c r="AE27" s="486"/>
      <c r="AF27" s="347"/>
      <c r="AG27" s="347"/>
      <c r="AH27" s="115" t="s">
        <v>97</v>
      </c>
      <c r="AI27" s="115" t="s">
        <v>98</v>
      </c>
      <c r="AL27" s="115" t="s">
        <v>106</v>
      </c>
      <c r="AN27" s="115" t="s">
        <v>176</v>
      </c>
      <c r="AO27" s="115" t="s">
        <v>154</v>
      </c>
    </row>
    <row r="28" spans="1:41" ht="69.75" customHeight="1" x14ac:dyDescent="0.2">
      <c r="A28" s="513"/>
      <c r="B28" s="515"/>
      <c r="C28" s="571"/>
      <c r="D28" s="368"/>
      <c r="E28" s="558"/>
      <c r="F28" s="521"/>
      <c r="G28" s="392"/>
      <c r="H28" s="392"/>
      <c r="I28" s="60" t="str">
        <f>IF(OR(I27="1. BAJO",I27="2. BAJO",I27="3. BAJO",I27="4. BAJO",I27="5. BAJO"),"BAJO",IF(OR(I27="1. MODERADO",I27="2. MODERADO",I27="3. MODERADO",I27="4. MODERADO"),"MODERADO",IF(OR(I27="1. ALTO",I27="2. ALTO",I27="3. ALTO",I27="4. ALTO",I27="5. ALTO",I27="6. ALTO",I27="7. ALTO"),"ALTO",IF(OR(I27="1. EXTREMO",I27="2. EXTREMO",I27="3. EXTREMO",I27="4. EXTREMO",I27="5. EXTREMO",I27="6. EXTREMO",I27="7. EXTREMO",I27="8. EXTREMO",I27="9. EXTREMO"),"EXTREMO",""))))</f>
        <v>BAJO</v>
      </c>
      <c r="J28" s="375"/>
      <c r="K28" s="567"/>
      <c r="L28" s="70" t="s">
        <v>90</v>
      </c>
      <c r="M28" s="54" t="s">
        <v>127</v>
      </c>
      <c r="N28" s="98">
        <f>IF(M28="OPORTUNA",15,IF(M28="INOPORTUNA",0,""))</f>
        <v>15</v>
      </c>
      <c r="O28" s="379"/>
      <c r="P28" s="381"/>
      <c r="Q28" s="383"/>
      <c r="R28" s="510"/>
      <c r="S28" s="100" t="s">
        <v>143</v>
      </c>
      <c r="T28" s="100" t="s">
        <v>144</v>
      </c>
      <c r="U28" s="368"/>
      <c r="V28" s="371"/>
      <c r="W28" s="504"/>
      <c r="X28" s="544"/>
      <c r="Y28" s="504"/>
      <c r="Z28" s="564"/>
      <c r="AA28" s="361"/>
      <c r="AB28" s="465"/>
      <c r="AC28" s="565"/>
      <c r="AD28" s="465"/>
      <c r="AE28" s="486"/>
      <c r="AF28" s="347"/>
      <c r="AG28" s="347"/>
      <c r="AH28" s="115" t="s">
        <v>100</v>
      </c>
      <c r="AI28" s="115" t="s">
        <v>101</v>
      </c>
      <c r="AJ28" s="115" t="s">
        <v>102</v>
      </c>
      <c r="AK28" s="115" t="s">
        <v>103</v>
      </c>
      <c r="AL28" s="115" t="s">
        <v>111</v>
      </c>
      <c r="AO28" s="115" t="s">
        <v>155</v>
      </c>
    </row>
    <row r="29" spans="1:41" ht="84" customHeight="1" x14ac:dyDescent="0.2">
      <c r="A29" s="513"/>
      <c r="B29" s="515"/>
      <c r="C29" s="571"/>
      <c r="D29" s="368"/>
      <c r="E29" s="66" t="s">
        <v>151</v>
      </c>
      <c r="F29" s="521"/>
      <c r="G29" s="392"/>
      <c r="H29" s="392"/>
      <c r="I29" s="60"/>
      <c r="J29" s="375"/>
      <c r="K29" s="567"/>
      <c r="L29" s="118" t="s">
        <v>115</v>
      </c>
      <c r="M29" s="54" t="s">
        <v>128</v>
      </c>
      <c r="N29" s="98">
        <f>IF(M29="PREVENIR",15,IF(M29="DETECTAR",10,IF(M29="NO ES UN CONTROL",0,"")))</f>
        <v>15</v>
      </c>
      <c r="O29" s="349" t="str">
        <f>IF(O26&lt;86,"DÉBIL",IF(O26&lt;96,"MODERADO",IF(O26&lt;101,"FUERTE","")))</f>
        <v>FUERTE</v>
      </c>
      <c r="P29" s="381"/>
      <c r="Q29" s="351" t="str">
        <f>IF(AND(O29="FUERTE",P26="FUERTE (SIEMPRE SE EJECUTA)"),"FUERTE",IF(OR(O29="DÉBIL",P26="DÉBIL (NO SE EJECUTA)"),"DÉBIL",IF(OR(O29="MODERADO",P26="MODERADO (ALGUNAS VECES)"),"MODERADO")))</f>
        <v>FUERTE</v>
      </c>
      <c r="R29" s="489" t="str">
        <f>IF(AND(O29="FUERTE",P26="FUERTE (SIEMPRE SE EJECUTA)"),"NO","SÍ")</f>
        <v>NO</v>
      </c>
      <c r="S29"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29"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29" s="368"/>
      <c r="V29" s="371"/>
      <c r="W29" s="504"/>
      <c r="X29" s="544"/>
      <c r="Y29" s="504"/>
      <c r="Z29" s="497"/>
      <c r="AA29" s="361"/>
      <c r="AB29" s="465"/>
      <c r="AC29" s="565"/>
      <c r="AD29" s="465"/>
      <c r="AE29" s="486"/>
      <c r="AF29" s="332"/>
      <c r="AG29" s="347"/>
      <c r="AH29" s="115" t="s">
        <v>97</v>
      </c>
      <c r="AO29" s="115" t="s">
        <v>156</v>
      </c>
    </row>
    <row r="30" spans="1:41" ht="55.5" customHeight="1" x14ac:dyDescent="0.2">
      <c r="A30" s="513"/>
      <c r="B30" s="515"/>
      <c r="C30" s="571"/>
      <c r="D30" s="368"/>
      <c r="E30" s="554" t="s">
        <v>296</v>
      </c>
      <c r="F30" s="521"/>
      <c r="G30" s="392"/>
      <c r="H30" s="392"/>
      <c r="I30" s="60"/>
      <c r="J30" s="375"/>
      <c r="K30" s="567"/>
      <c r="L30" s="118" t="s">
        <v>116</v>
      </c>
      <c r="M30" s="54" t="s">
        <v>84</v>
      </c>
      <c r="N30" s="98">
        <f>IF(M30="CONFIABLE",15,IF(M30="NO CONFIABLE",0,""))</f>
        <v>15</v>
      </c>
      <c r="O30" s="350"/>
      <c r="P30" s="381"/>
      <c r="Q30" s="351"/>
      <c r="R30" s="489"/>
      <c r="S30" s="355"/>
      <c r="T30" s="357"/>
      <c r="U30" s="368"/>
      <c r="V30" s="371"/>
      <c r="W30" s="504"/>
      <c r="X30" s="544"/>
      <c r="Y30" s="504"/>
      <c r="Z30" s="66" t="s">
        <v>181</v>
      </c>
      <c r="AA30" s="361"/>
      <c r="AB30" s="465"/>
      <c r="AC30" s="565"/>
      <c r="AD30" s="465"/>
      <c r="AE30" s="486"/>
      <c r="AF30" s="347"/>
      <c r="AG30" s="347"/>
      <c r="AH30" s="115" t="s">
        <v>142</v>
      </c>
      <c r="AJ30" s="115" t="s">
        <v>129</v>
      </c>
      <c r="AK30" s="115" t="s">
        <v>128</v>
      </c>
      <c r="AL30" s="115" t="s">
        <v>130</v>
      </c>
      <c r="AO30" s="115" t="s">
        <v>157</v>
      </c>
    </row>
    <row r="31" spans="1:41" ht="66.75" customHeight="1" x14ac:dyDescent="0.2">
      <c r="A31" s="513"/>
      <c r="B31" s="515"/>
      <c r="C31" s="571"/>
      <c r="D31" s="368"/>
      <c r="E31" s="554"/>
      <c r="F31" s="521"/>
      <c r="G31" s="392"/>
      <c r="H31" s="392"/>
      <c r="I31" s="60"/>
      <c r="J31" s="375"/>
      <c r="K31" s="567"/>
      <c r="L31" s="118" t="s">
        <v>117</v>
      </c>
      <c r="M31" s="54" t="s">
        <v>86</v>
      </c>
      <c r="N31" s="98">
        <f>IF(M31="SE INVESTIGAN Y SE RESUELVEN OPORTUNAMENTE",15,IF(M31="NO SE INVESTIGAN Y SE RESUELVEN OPORTUNAMENTE",0,""))</f>
        <v>15</v>
      </c>
      <c r="O31" s="350"/>
      <c r="P31" s="381"/>
      <c r="Q31" s="351"/>
      <c r="R31" s="489"/>
      <c r="S31" s="355"/>
      <c r="T31" s="357"/>
      <c r="U31" s="368"/>
      <c r="V31" s="371"/>
      <c r="W31" s="504"/>
      <c r="X31" s="544"/>
      <c r="Y31" s="504"/>
      <c r="Z31" s="373" t="s">
        <v>297</v>
      </c>
      <c r="AA31" s="361"/>
      <c r="AB31" s="465"/>
      <c r="AC31" s="565"/>
      <c r="AD31" s="465"/>
      <c r="AE31" s="486"/>
      <c r="AF31" s="347"/>
      <c r="AG31" s="347"/>
      <c r="AH31" s="115" t="s">
        <v>98</v>
      </c>
      <c r="AO31" s="115" t="s">
        <v>158</v>
      </c>
    </row>
    <row r="32" spans="1:41" ht="60.75" customHeight="1" x14ac:dyDescent="0.2">
      <c r="A32" s="514"/>
      <c r="B32" s="515"/>
      <c r="C32" s="572"/>
      <c r="D32" s="369"/>
      <c r="E32" s="555"/>
      <c r="F32" s="547"/>
      <c r="G32" s="393"/>
      <c r="H32" s="393"/>
      <c r="I32" s="60"/>
      <c r="J32" s="375"/>
      <c r="K32" s="568"/>
      <c r="L32" s="119" t="s">
        <v>118</v>
      </c>
      <c r="M32" s="61" t="s">
        <v>88</v>
      </c>
      <c r="N32" s="104">
        <f>IF(M32="COMPLETA",10,IF(M32="INCOMPLETA",5,IF(M32="NO EXISTE",0,"")))</f>
        <v>10</v>
      </c>
      <c r="O32" s="350"/>
      <c r="P32" s="382"/>
      <c r="Q32" s="352"/>
      <c r="R32" s="490"/>
      <c r="S32" s="356"/>
      <c r="T32" s="357"/>
      <c r="U32" s="369"/>
      <c r="V32" s="371"/>
      <c r="W32" s="505"/>
      <c r="X32" s="531"/>
      <c r="Y32" s="505"/>
      <c r="Z32" s="556"/>
      <c r="AA32" s="362"/>
      <c r="AB32" s="498"/>
      <c r="AC32" s="566"/>
      <c r="AD32" s="498"/>
      <c r="AE32" s="487"/>
      <c r="AF32" s="348"/>
      <c r="AG32" s="348"/>
      <c r="AO32" s="115" t="s">
        <v>159</v>
      </c>
    </row>
    <row r="33" spans="1:41" ht="37.5" customHeight="1" x14ac:dyDescent="0.2">
      <c r="A33" s="513" t="s">
        <v>260</v>
      </c>
      <c r="B33" s="537" t="s">
        <v>288</v>
      </c>
      <c r="C33" s="538" t="s">
        <v>298</v>
      </c>
      <c r="D33" s="540" t="s">
        <v>64</v>
      </c>
      <c r="E33" s="549" t="s">
        <v>299</v>
      </c>
      <c r="F33" s="520" t="s">
        <v>300</v>
      </c>
      <c r="G33" s="392" t="s">
        <v>107</v>
      </c>
      <c r="H33" s="392" t="s">
        <v>124</v>
      </c>
      <c r="I33" s="60" t="str">
        <f>CONCATENATE(G33,H33)</f>
        <v>RARA VEZINSIGNIFICANTE</v>
      </c>
      <c r="J33" s="374" t="str">
        <f>I34</f>
        <v>1. BAJO</v>
      </c>
      <c r="K33" s="561" t="s">
        <v>301</v>
      </c>
      <c r="L33" s="117" t="s">
        <v>89</v>
      </c>
      <c r="M33" s="56" t="s">
        <v>80</v>
      </c>
      <c r="N33" s="95">
        <f>IF(M33="ASIGNADO",15,IF(M33="NO ASIGNADO",0,""))</f>
        <v>15</v>
      </c>
      <c r="O33" s="378">
        <f>SUM(N33:N39)</f>
        <v>100</v>
      </c>
      <c r="P33" s="380" t="s">
        <v>135</v>
      </c>
      <c r="Q33" s="383">
        <f>IF(Q36="DÉBIL",0,IF(Q36="MODERADO",50,IF(Q36="FUERTE",100,"")))</f>
        <v>100</v>
      </c>
      <c r="R33" s="535"/>
      <c r="S33" s="367" t="s">
        <v>97</v>
      </c>
      <c r="T33" s="367" t="s">
        <v>97</v>
      </c>
      <c r="U33" s="368" t="s">
        <v>152</v>
      </c>
      <c r="V33" s="370" t="s">
        <v>100</v>
      </c>
      <c r="W33" s="531" t="s">
        <v>266</v>
      </c>
      <c r="X33" s="544" t="s">
        <v>302</v>
      </c>
      <c r="Y33" s="531" t="s">
        <v>303</v>
      </c>
      <c r="Z33" s="498"/>
      <c r="AA33" s="360" t="s">
        <v>149</v>
      </c>
      <c r="AB33" s="465"/>
      <c r="AC33" s="565"/>
      <c r="AD33" s="465"/>
      <c r="AE33" s="486" t="s">
        <v>295</v>
      </c>
      <c r="AF33" s="347"/>
      <c r="AG33" s="347"/>
      <c r="AH33" s="115" t="s">
        <v>93</v>
      </c>
      <c r="AI33" s="115" t="s">
        <v>94</v>
      </c>
      <c r="AJ33" s="115" t="s">
        <v>95</v>
      </c>
      <c r="AK33" s="115" t="s">
        <v>96</v>
      </c>
      <c r="AL33" s="115" t="s">
        <v>95</v>
      </c>
      <c r="AN33" s="115" t="s">
        <v>149</v>
      </c>
      <c r="AO33" s="115" t="s">
        <v>153</v>
      </c>
    </row>
    <row r="34" spans="1:41" ht="51.75" customHeight="1" x14ac:dyDescent="0.2">
      <c r="A34" s="513"/>
      <c r="B34" s="515"/>
      <c r="C34" s="539"/>
      <c r="D34" s="368"/>
      <c r="E34" s="494"/>
      <c r="F34" s="521"/>
      <c r="G34" s="392"/>
      <c r="H34" s="392"/>
      <c r="I34" s="60" t="str">
        <f>IF(I33="RARA VEZINSIGNIFICANTE","1. BAJO",IF(I33="RARA VEZMENOR","2. BAJO",IF(I33="IMPROBABLEINSIGNIFICANTE","3. BAJO",IF(I33="IMPROBABLEMENOR","4. BAJO",IF(I33="POSIBLEINSIGNIFICANTE","5. BAJO",IF(I33="RARA VEZMODERADO","1. MODERADO",IF(I33="IMPROBABLEMODERADO","2. MODERADO",IF(I33="POSIBLEMENOR","3. MODERADO",IF(I33="PROBABLEINSIGNIFICANTE","4. MODERADO",IF(I33="RARA VEZMAYOR","1. ALTO",IF(I33="IMPROBABLEMAYOR","2. ALTO",IF(I33="POSIBLEMODERADO","3. ALTO",IF(I33="PROBABLEMENOR","4. ALTO",IF(I33="PROBABLEMODERADO","5. ALTO",IF(I33="CASI SEGUROINSIGNIFICANTE","6. ALTO",IF(I33="CASI SEGUROMENOR","7. ALTO",IF(I33="RARA VEZCATASTRÓFICO","1. EXTREMO",IF(I33="IMPROBABLECATASTRÓFICO","2. EXTREMO",IF(I33="POSIBLEMAYOR","3. EXTREMO",IF(I33="POSIBLECATASTRÓFICO","4. EXTREMO",IF(I33="PROBABLEMAYOR","5. EXTREMO",IF(I33="PROBABLECATASTRÓFICO","6. EXTREMO",IF(I33="CASI SEGUROMODERADO","7. EXTREMO",IF(I33="CASI SEGUROMAYOR","8. EXTREMO",IF(I33="CASI SEGUROCATASTRÓFICO","9. EXTREMO","")))))))))))))))))))))))))</f>
        <v>1. BAJO</v>
      </c>
      <c r="J34" s="375"/>
      <c r="K34" s="567"/>
      <c r="L34" s="118" t="s">
        <v>175</v>
      </c>
      <c r="M34" s="54" t="s">
        <v>126</v>
      </c>
      <c r="N34" s="98">
        <f>IF(M34="ADECUADO",15,IF(M34="INADECUADO",0,""))</f>
        <v>15</v>
      </c>
      <c r="O34" s="379"/>
      <c r="P34" s="381"/>
      <c r="Q34" s="383"/>
      <c r="R34" s="510"/>
      <c r="S34" s="367"/>
      <c r="T34" s="367"/>
      <c r="U34" s="368"/>
      <c r="V34" s="371"/>
      <c r="W34" s="504"/>
      <c r="X34" s="544"/>
      <c r="Y34" s="504"/>
      <c r="Z34" s="564"/>
      <c r="AA34" s="361"/>
      <c r="AB34" s="465"/>
      <c r="AC34" s="565"/>
      <c r="AD34" s="465"/>
      <c r="AE34" s="486"/>
      <c r="AF34" s="347"/>
      <c r="AG34" s="347"/>
      <c r="AH34" s="115" t="s">
        <v>97</v>
      </c>
      <c r="AI34" s="115" t="s">
        <v>98</v>
      </c>
      <c r="AL34" s="115" t="s">
        <v>106</v>
      </c>
      <c r="AN34" s="115" t="s">
        <v>176</v>
      </c>
      <c r="AO34" s="115" t="s">
        <v>154</v>
      </c>
    </row>
    <row r="35" spans="1:41" ht="69.75" customHeight="1" x14ac:dyDescent="0.2">
      <c r="A35" s="513"/>
      <c r="B35" s="515"/>
      <c r="C35" s="539"/>
      <c r="D35" s="368"/>
      <c r="E35" s="494"/>
      <c r="F35" s="521"/>
      <c r="G35" s="392"/>
      <c r="H35" s="392"/>
      <c r="I35" s="60" t="str">
        <f>IF(OR(I34="1. BAJO",I34="2. BAJO",I34="3. BAJO",I34="4. BAJO",I34="5. BAJO"),"BAJO",IF(OR(I34="1. MODERADO",I34="2. MODERADO",I34="3. MODERADO",I34="4. MODERADO"),"MODERADO",IF(OR(I34="1. ALTO",I34="2. ALTO",I34="3. ALTO",I34="4. ALTO",I34="5. ALTO",I34="6. ALTO",I34="7. ALTO"),"ALTO",IF(OR(I34="1. EXTREMO",I34="2. EXTREMO",I34="3. EXTREMO",I34="4. EXTREMO",I34="5. EXTREMO",I34="6. EXTREMO",I34="7. EXTREMO",I34="8. EXTREMO",I34="9. EXTREMO"),"EXTREMO",""))))</f>
        <v>BAJO</v>
      </c>
      <c r="J35" s="375"/>
      <c r="K35" s="567"/>
      <c r="L35" s="70" t="s">
        <v>90</v>
      </c>
      <c r="M35" s="54" t="s">
        <v>127</v>
      </c>
      <c r="N35" s="98">
        <f>IF(M35="OPORTUNA",15,IF(M35="INOPORTUNA",0,""))</f>
        <v>15</v>
      </c>
      <c r="O35" s="379"/>
      <c r="P35" s="381"/>
      <c r="Q35" s="383"/>
      <c r="R35" s="510"/>
      <c r="S35" s="100" t="s">
        <v>143</v>
      </c>
      <c r="T35" s="100" t="s">
        <v>144</v>
      </c>
      <c r="U35" s="368"/>
      <c r="V35" s="371"/>
      <c r="W35" s="504"/>
      <c r="X35" s="544"/>
      <c r="Y35" s="504"/>
      <c r="Z35" s="564"/>
      <c r="AA35" s="361"/>
      <c r="AB35" s="465"/>
      <c r="AC35" s="565"/>
      <c r="AD35" s="465"/>
      <c r="AE35" s="486"/>
      <c r="AF35" s="347"/>
      <c r="AG35" s="347"/>
      <c r="AH35" s="115" t="s">
        <v>100</v>
      </c>
      <c r="AI35" s="115" t="s">
        <v>101</v>
      </c>
      <c r="AJ35" s="115" t="s">
        <v>102</v>
      </c>
      <c r="AK35" s="115" t="s">
        <v>103</v>
      </c>
      <c r="AL35" s="115" t="s">
        <v>111</v>
      </c>
      <c r="AO35" s="115" t="s">
        <v>155</v>
      </c>
    </row>
    <row r="36" spans="1:41" ht="84" customHeight="1" x14ac:dyDescent="0.2">
      <c r="A36" s="513"/>
      <c r="B36" s="515"/>
      <c r="C36" s="539"/>
      <c r="D36" s="368"/>
      <c r="E36" s="66" t="s">
        <v>151</v>
      </c>
      <c r="F36" s="521"/>
      <c r="G36" s="392"/>
      <c r="H36" s="392"/>
      <c r="I36" s="60"/>
      <c r="J36" s="375"/>
      <c r="K36" s="567"/>
      <c r="L36" s="118" t="s">
        <v>115</v>
      </c>
      <c r="M36" s="54" t="s">
        <v>128</v>
      </c>
      <c r="N36" s="98">
        <f>IF(M36="PREVENIR",15,IF(M36="DETECTAR",10,IF(M36="NO ES UN CONTROL",0,"")))</f>
        <v>15</v>
      </c>
      <c r="O36" s="349" t="str">
        <f>IF(O33&lt;86,"DÉBIL",IF(O33&lt;96,"MODERADO",IF(O33&lt;101,"FUERTE","")))</f>
        <v>FUERTE</v>
      </c>
      <c r="P36" s="381"/>
      <c r="Q36" s="351" t="str">
        <f>IF(AND(O36="FUERTE",P33="FUERTE (SIEMPRE SE EJECUTA)"),"FUERTE",IF(OR(O36="DÉBIL",P33="DÉBIL (NO SE EJECUTA)"),"DÉBIL",IF(OR(O36="MODERADO",P33="MODERADO (ALGUNAS VECES)"),"MODERADO")))</f>
        <v>FUERTE</v>
      </c>
      <c r="R36" s="489" t="str">
        <f>IF(AND(O36="FUERTE",P33="FUERTE (SIEMPRE SE EJECUTA)"),"NO","SÍ")</f>
        <v>NO</v>
      </c>
      <c r="S36"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36"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36" s="368"/>
      <c r="V36" s="371"/>
      <c r="W36" s="504"/>
      <c r="X36" s="544"/>
      <c r="Y36" s="504"/>
      <c r="Z36" s="497"/>
      <c r="AA36" s="361"/>
      <c r="AB36" s="465"/>
      <c r="AC36" s="565"/>
      <c r="AD36" s="465"/>
      <c r="AE36" s="486"/>
      <c r="AF36" s="332"/>
      <c r="AG36" s="347"/>
      <c r="AH36" s="115" t="s">
        <v>97</v>
      </c>
      <c r="AO36" s="115" t="s">
        <v>156</v>
      </c>
    </row>
    <row r="37" spans="1:41" ht="55.5" customHeight="1" x14ac:dyDescent="0.2">
      <c r="A37" s="513"/>
      <c r="B37" s="515"/>
      <c r="C37" s="539"/>
      <c r="D37" s="368"/>
      <c r="E37" s="554" t="s">
        <v>304</v>
      </c>
      <c r="F37" s="521"/>
      <c r="G37" s="392"/>
      <c r="H37" s="392"/>
      <c r="I37" s="60"/>
      <c r="J37" s="375"/>
      <c r="K37" s="567"/>
      <c r="L37" s="118" t="s">
        <v>116</v>
      </c>
      <c r="M37" s="54" t="s">
        <v>84</v>
      </c>
      <c r="N37" s="98">
        <f>IF(M37="CONFIABLE",15,IF(M37="NO CONFIABLE",0,""))</f>
        <v>15</v>
      </c>
      <c r="O37" s="350"/>
      <c r="P37" s="381"/>
      <c r="Q37" s="351"/>
      <c r="R37" s="489"/>
      <c r="S37" s="355"/>
      <c r="T37" s="357"/>
      <c r="U37" s="368"/>
      <c r="V37" s="371"/>
      <c r="W37" s="504"/>
      <c r="X37" s="544"/>
      <c r="Y37" s="504"/>
      <c r="Z37" s="66" t="s">
        <v>181</v>
      </c>
      <c r="AA37" s="361"/>
      <c r="AB37" s="465"/>
      <c r="AC37" s="565"/>
      <c r="AD37" s="465"/>
      <c r="AE37" s="486"/>
      <c r="AF37" s="347"/>
      <c r="AG37" s="347"/>
      <c r="AH37" s="115" t="s">
        <v>142</v>
      </c>
      <c r="AJ37" s="115" t="s">
        <v>129</v>
      </c>
      <c r="AK37" s="115" t="s">
        <v>128</v>
      </c>
      <c r="AL37" s="115" t="s">
        <v>130</v>
      </c>
      <c r="AO37" s="115" t="s">
        <v>157</v>
      </c>
    </row>
    <row r="38" spans="1:41" ht="66.75" customHeight="1" x14ac:dyDescent="0.2">
      <c r="A38" s="513"/>
      <c r="B38" s="515"/>
      <c r="C38" s="539"/>
      <c r="D38" s="368"/>
      <c r="E38" s="554"/>
      <c r="F38" s="521"/>
      <c r="G38" s="392"/>
      <c r="H38" s="392"/>
      <c r="I38" s="60"/>
      <c r="J38" s="375"/>
      <c r="K38" s="567"/>
      <c r="L38" s="118" t="s">
        <v>117</v>
      </c>
      <c r="M38" s="54" t="s">
        <v>86</v>
      </c>
      <c r="N38" s="98">
        <f>IF(M38="SE INVESTIGAN Y SE RESUELVEN OPORTUNAMENTE",15,IF(M38="NO SE INVESTIGAN Y SE RESUELVEN OPORTUNAMENTE",0,""))</f>
        <v>15</v>
      </c>
      <c r="O38" s="350"/>
      <c r="P38" s="381"/>
      <c r="Q38" s="351"/>
      <c r="R38" s="489"/>
      <c r="S38" s="355"/>
      <c r="T38" s="357"/>
      <c r="U38" s="368"/>
      <c r="V38" s="371"/>
      <c r="W38" s="504"/>
      <c r="X38" s="544"/>
      <c r="Y38" s="504"/>
      <c r="Z38" s="373" t="s">
        <v>297</v>
      </c>
      <c r="AA38" s="361"/>
      <c r="AB38" s="465"/>
      <c r="AC38" s="565"/>
      <c r="AD38" s="465"/>
      <c r="AE38" s="486"/>
      <c r="AF38" s="347"/>
      <c r="AG38" s="347"/>
      <c r="AH38" s="115" t="s">
        <v>98</v>
      </c>
      <c r="AO38" s="115" t="s">
        <v>158</v>
      </c>
    </row>
    <row r="39" spans="1:41" ht="60.75" customHeight="1" x14ac:dyDescent="0.2">
      <c r="A39" s="514"/>
      <c r="B39" s="515"/>
      <c r="C39" s="546"/>
      <c r="D39" s="369"/>
      <c r="E39" s="555"/>
      <c r="F39" s="547"/>
      <c r="G39" s="393"/>
      <c r="H39" s="393"/>
      <c r="I39" s="60"/>
      <c r="J39" s="375"/>
      <c r="K39" s="568"/>
      <c r="L39" s="119" t="s">
        <v>118</v>
      </c>
      <c r="M39" s="61" t="s">
        <v>88</v>
      </c>
      <c r="N39" s="104">
        <f>IF(M39="COMPLETA",10,IF(M39="INCOMPLETA",5,IF(M39="NO EXISTE",0,"")))</f>
        <v>10</v>
      </c>
      <c r="O39" s="350"/>
      <c r="P39" s="382"/>
      <c r="Q39" s="352"/>
      <c r="R39" s="490"/>
      <c r="S39" s="356"/>
      <c r="T39" s="357"/>
      <c r="U39" s="369"/>
      <c r="V39" s="371"/>
      <c r="W39" s="505"/>
      <c r="X39" s="531"/>
      <c r="Y39" s="505"/>
      <c r="Z39" s="556"/>
      <c r="AA39" s="362"/>
      <c r="AB39" s="498"/>
      <c r="AC39" s="566"/>
      <c r="AD39" s="498"/>
      <c r="AE39" s="487"/>
      <c r="AF39" s="348"/>
      <c r="AG39" s="348"/>
      <c r="AO39" s="115" t="s">
        <v>159</v>
      </c>
    </row>
    <row r="40" spans="1:41" ht="37.5" customHeight="1" x14ac:dyDescent="0.2">
      <c r="A40" s="513" t="s">
        <v>260</v>
      </c>
      <c r="B40" s="537" t="s">
        <v>305</v>
      </c>
      <c r="C40" s="557" t="s">
        <v>306</v>
      </c>
      <c r="D40" s="540" t="s">
        <v>64</v>
      </c>
      <c r="E40" s="549" t="s">
        <v>307</v>
      </c>
      <c r="F40" s="520" t="s">
        <v>308</v>
      </c>
      <c r="G40" s="392" t="s">
        <v>107</v>
      </c>
      <c r="H40" s="392" t="s">
        <v>95</v>
      </c>
      <c r="I40" s="60" t="str">
        <f>CONCATENATE(G40,H40)</f>
        <v>RARA VEZMODERADO</v>
      </c>
      <c r="J40" s="374" t="str">
        <f>I41</f>
        <v>1. MODERADO</v>
      </c>
      <c r="K40" s="561" t="s">
        <v>309</v>
      </c>
      <c r="L40" s="117" t="s">
        <v>89</v>
      </c>
      <c r="M40" s="56" t="s">
        <v>80</v>
      </c>
      <c r="N40" s="95">
        <f>IF(M40="ASIGNADO",15,IF(M40="NO ASIGNADO",0,""))</f>
        <v>15</v>
      </c>
      <c r="O40" s="378">
        <f>SUM(N40:N46)</f>
        <v>100</v>
      </c>
      <c r="P40" s="380" t="s">
        <v>135</v>
      </c>
      <c r="Q40" s="383">
        <f>IF(Q43="DÉBIL",0,IF(Q43="MODERADO",50,IF(Q43="FUERTE",100,"")))</f>
        <v>100</v>
      </c>
      <c r="R40" s="535"/>
      <c r="S40" s="367" t="s">
        <v>97</v>
      </c>
      <c r="T40" s="367" t="s">
        <v>97</v>
      </c>
      <c r="U40" s="368" t="s">
        <v>152</v>
      </c>
      <c r="V40" s="370" t="s">
        <v>100</v>
      </c>
      <c r="W40" s="531" t="s">
        <v>266</v>
      </c>
      <c r="X40" s="549" t="s">
        <v>310</v>
      </c>
      <c r="Y40" s="531" t="s">
        <v>311</v>
      </c>
      <c r="Z40" s="373" t="s">
        <v>312</v>
      </c>
      <c r="AA40" s="360"/>
      <c r="AB40" s="465"/>
      <c r="AC40" s="465"/>
      <c r="AD40" s="465"/>
      <c r="AE40" s="486" t="s">
        <v>313</v>
      </c>
      <c r="AF40" s="347"/>
      <c r="AG40" s="347"/>
      <c r="AH40" s="115" t="s">
        <v>93</v>
      </c>
      <c r="AI40" s="115" t="s">
        <v>94</v>
      </c>
      <c r="AJ40" s="115" t="s">
        <v>95</v>
      </c>
      <c r="AK40" s="115" t="s">
        <v>96</v>
      </c>
      <c r="AL40" s="115" t="s">
        <v>95</v>
      </c>
      <c r="AN40" s="115" t="s">
        <v>149</v>
      </c>
      <c r="AO40" s="115" t="s">
        <v>153</v>
      </c>
    </row>
    <row r="41" spans="1:41" ht="51.75" customHeight="1" x14ac:dyDescent="0.2">
      <c r="A41" s="513"/>
      <c r="B41" s="515"/>
      <c r="C41" s="518"/>
      <c r="D41" s="368"/>
      <c r="E41" s="494"/>
      <c r="F41" s="521"/>
      <c r="G41" s="392"/>
      <c r="H41" s="392"/>
      <c r="I41" s="60" t="str">
        <f>IF(I40="RARA VEZINSIGNIFICANTE","1. BAJO",IF(I40="RARA VEZMENOR","2. BAJO",IF(I40="IMPROBABLEINSIGNIFICANTE","3. BAJO",IF(I40="IMPROBABLEMENOR","4. BAJO",IF(I40="POSIBLEINSIGNIFICANTE","5. BAJO",IF(I40="RARA VEZMODERADO","1. MODERADO",IF(I40="IMPROBABLEMODERADO","2. MODERADO",IF(I40="POSIBLEMENOR","3. MODERADO",IF(I40="PROBABLEINSIGNIFICANTE","4. MODERADO",IF(I40="RARA VEZMAYOR","1. ALTO",IF(I40="IMPROBABLEMAYOR","2. ALTO",IF(I40="POSIBLEMODERADO","3. ALTO",IF(I40="PROBABLEMENOR","4. ALTO",IF(I40="PROBABLEMODERADO","5. ALTO",IF(I40="CASI SEGUROINSIGNIFICANTE","6. ALTO",IF(I40="CASI SEGUROMENOR","7. ALTO",IF(I40="RARA VEZCATASTRÓFICO","1. EXTREMO",IF(I40="IMPROBABLECATASTRÓFICO","2. EXTREMO",IF(I40="POSIBLEMAYOR","3. EXTREMO",IF(I40="POSIBLECATASTRÓFICO","4. EXTREMO",IF(I40="PROBABLEMAYOR","5. EXTREMO",IF(I40="PROBABLECATASTRÓFICO","6. EXTREMO",IF(I40="CASI SEGUROMODERADO","7. EXTREMO",IF(I40="CASI SEGUROMAYOR","8. EXTREMO",IF(I40="CASI SEGUROCATASTRÓFICO","9. EXTREMO","")))))))))))))))))))))))))</f>
        <v>1. MODERADO</v>
      </c>
      <c r="J41" s="375"/>
      <c r="K41" s="562"/>
      <c r="L41" s="118" t="s">
        <v>175</v>
      </c>
      <c r="M41" s="54" t="s">
        <v>126</v>
      </c>
      <c r="N41" s="98">
        <f>IF(M41="ADECUADO",15,IF(M41="INADECUADO",0,""))</f>
        <v>15</v>
      </c>
      <c r="O41" s="379"/>
      <c r="P41" s="381"/>
      <c r="Q41" s="383"/>
      <c r="R41" s="510"/>
      <c r="S41" s="367"/>
      <c r="T41" s="367"/>
      <c r="U41" s="368"/>
      <c r="V41" s="371"/>
      <c r="W41" s="504"/>
      <c r="X41" s="494"/>
      <c r="Y41" s="504"/>
      <c r="Z41" s="559"/>
      <c r="AA41" s="361"/>
      <c r="AB41" s="465"/>
      <c r="AC41" s="465"/>
      <c r="AD41" s="465"/>
      <c r="AE41" s="486"/>
      <c r="AF41" s="347"/>
      <c r="AG41" s="347"/>
      <c r="AH41" s="115" t="s">
        <v>97</v>
      </c>
      <c r="AI41" s="115" t="s">
        <v>98</v>
      </c>
      <c r="AL41" s="115" t="s">
        <v>106</v>
      </c>
      <c r="AN41" s="115" t="s">
        <v>176</v>
      </c>
      <c r="AO41" s="115" t="s">
        <v>154</v>
      </c>
    </row>
    <row r="42" spans="1:41" ht="69.75" customHeight="1" x14ac:dyDescent="0.2">
      <c r="A42" s="513"/>
      <c r="B42" s="515"/>
      <c r="C42" s="518"/>
      <c r="D42" s="368"/>
      <c r="E42" s="494"/>
      <c r="F42" s="521"/>
      <c r="G42" s="392"/>
      <c r="H42" s="392"/>
      <c r="I42" s="60" t="str">
        <f>IF(OR(I41="1. BAJO",I41="2. BAJO",I41="3. BAJO",I41="4. BAJO",I41="5. BAJO"),"BAJO",IF(OR(I41="1. MODERADO",I41="2. MODERADO",I41="3. MODERADO",I41="4. MODERADO"),"MODERADO",IF(OR(I41="1. ALTO",I41="2. ALTO",I41="3. ALTO",I41="4. ALTO",I41="5. ALTO",I41="6. ALTO",I41="7. ALTO"),"ALTO",IF(OR(I41="1. EXTREMO",I41="2. EXTREMO",I41="3. EXTREMO",I41="4. EXTREMO",I41="5. EXTREMO",I41="6. EXTREMO",I41="7. EXTREMO",I41="8. EXTREMO",I41="9. EXTREMO"),"EXTREMO",""))))</f>
        <v>MODERADO</v>
      </c>
      <c r="J42" s="375"/>
      <c r="K42" s="562"/>
      <c r="L42" s="70" t="s">
        <v>90</v>
      </c>
      <c r="M42" s="54" t="s">
        <v>127</v>
      </c>
      <c r="N42" s="98">
        <f>IF(M42="OPORTUNA",15,IF(M42="INOPORTUNA",0,""))</f>
        <v>15</v>
      </c>
      <c r="O42" s="379"/>
      <c r="P42" s="381"/>
      <c r="Q42" s="383"/>
      <c r="R42" s="510"/>
      <c r="S42" s="100" t="s">
        <v>143</v>
      </c>
      <c r="T42" s="100" t="s">
        <v>144</v>
      </c>
      <c r="U42" s="368"/>
      <c r="V42" s="371"/>
      <c r="W42" s="504"/>
      <c r="X42" s="494"/>
      <c r="Y42" s="504"/>
      <c r="Z42" s="559"/>
      <c r="AA42" s="361"/>
      <c r="AB42" s="465"/>
      <c r="AC42" s="465"/>
      <c r="AD42" s="465"/>
      <c r="AE42" s="486"/>
      <c r="AF42" s="347"/>
      <c r="AG42" s="347"/>
      <c r="AH42" s="115" t="s">
        <v>100</v>
      </c>
      <c r="AI42" s="115" t="s">
        <v>101</v>
      </c>
      <c r="AJ42" s="115" t="s">
        <v>102</v>
      </c>
      <c r="AK42" s="115" t="s">
        <v>103</v>
      </c>
      <c r="AL42" s="115" t="s">
        <v>111</v>
      </c>
      <c r="AO42" s="115" t="s">
        <v>155</v>
      </c>
    </row>
    <row r="43" spans="1:41" ht="84" customHeight="1" x14ac:dyDescent="0.2">
      <c r="A43" s="513"/>
      <c r="B43" s="515"/>
      <c r="C43" s="518"/>
      <c r="D43" s="368"/>
      <c r="E43" s="66" t="s">
        <v>151</v>
      </c>
      <c r="F43" s="521"/>
      <c r="G43" s="392"/>
      <c r="H43" s="392"/>
      <c r="I43" s="60"/>
      <c r="J43" s="375"/>
      <c r="K43" s="562"/>
      <c r="L43" s="118" t="s">
        <v>115</v>
      </c>
      <c r="M43" s="54" t="s">
        <v>128</v>
      </c>
      <c r="N43" s="98">
        <f>IF(M43="PREVENIR",15,IF(M43="DETECTAR",10,IF(M43="NO ES UN CONTROL",0,"")))</f>
        <v>15</v>
      </c>
      <c r="O43" s="349" t="str">
        <f>IF(O40&lt;86,"DÉBIL",IF(O40&lt;96,"MODERADO",IF(O40&lt;101,"FUERTE","")))</f>
        <v>FUERTE</v>
      </c>
      <c r="P43" s="381"/>
      <c r="Q43" s="351" t="str">
        <f>IF(AND(O43="FUERTE",P40="FUERTE (SIEMPRE SE EJECUTA)"),"FUERTE",IF(OR(O43="DÉBIL",P40="DÉBIL (NO SE EJECUTA)"),"DÉBIL",IF(OR(O43="MODERADO",P40="MODERADO (ALGUNAS VECES)"),"MODERADO")))</f>
        <v>FUERTE</v>
      </c>
      <c r="R43" s="489" t="str">
        <f>IF(AND(O43="FUERTE",P40="FUERTE (SIEMPRE SE EJECUTA)"),"NO","SÍ")</f>
        <v>NO</v>
      </c>
      <c r="S43"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43"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43" s="368"/>
      <c r="V43" s="371"/>
      <c r="W43" s="504"/>
      <c r="X43" s="494"/>
      <c r="Y43" s="504"/>
      <c r="Z43" s="556"/>
      <c r="AA43" s="361"/>
      <c r="AB43" s="465"/>
      <c r="AC43" s="465"/>
      <c r="AD43" s="465"/>
      <c r="AE43" s="486"/>
      <c r="AF43" s="332"/>
      <c r="AG43" s="347"/>
      <c r="AH43" s="115" t="s">
        <v>97</v>
      </c>
      <c r="AO43" s="115" t="s">
        <v>156</v>
      </c>
    </row>
    <row r="44" spans="1:41" ht="55.5" customHeight="1" x14ac:dyDescent="0.2">
      <c r="A44" s="513"/>
      <c r="B44" s="515"/>
      <c r="C44" s="518"/>
      <c r="D44" s="368"/>
      <c r="E44" s="554" t="s">
        <v>314</v>
      </c>
      <c r="F44" s="521"/>
      <c r="G44" s="392"/>
      <c r="H44" s="392"/>
      <c r="I44" s="60"/>
      <c r="J44" s="375"/>
      <c r="K44" s="562"/>
      <c r="L44" s="118" t="s">
        <v>116</v>
      </c>
      <c r="M44" s="54" t="s">
        <v>84</v>
      </c>
      <c r="N44" s="98">
        <f>IF(M44="CONFIABLE",15,IF(M44="NO CONFIABLE",0,""))</f>
        <v>15</v>
      </c>
      <c r="O44" s="350"/>
      <c r="P44" s="381"/>
      <c r="Q44" s="351"/>
      <c r="R44" s="489"/>
      <c r="S44" s="355"/>
      <c r="T44" s="357"/>
      <c r="U44" s="368"/>
      <c r="V44" s="371"/>
      <c r="W44" s="504"/>
      <c r="X44" s="494"/>
      <c r="Y44" s="504"/>
      <c r="Z44" s="66" t="s">
        <v>181</v>
      </c>
      <c r="AA44" s="361"/>
      <c r="AB44" s="465"/>
      <c r="AC44" s="465"/>
      <c r="AD44" s="465"/>
      <c r="AE44" s="486"/>
      <c r="AF44" s="347"/>
      <c r="AG44" s="347"/>
      <c r="AH44" s="115" t="s">
        <v>142</v>
      </c>
      <c r="AJ44" s="115" t="s">
        <v>129</v>
      </c>
      <c r="AK44" s="115" t="s">
        <v>128</v>
      </c>
      <c r="AL44" s="115" t="s">
        <v>130</v>
      </c>
      <c r="AO44" s="115" t="s">
        <v>157</v>
      </c>
    </row>
    <row r="45" spans="1:41" ht="66.75" customHeight="1" x14ac:dyDescent="0.2">
      <c r="A45" s="513"/>
      <c r="B45" s="515"/>
      <c r="C45" s="518"/>
      <c r="D45" s="368"/>
      <c r="E45" s="554"/>
      <c r="F45" s="521"/>
      <c r="G45" s="392"/>
      <c r="H45" s="392"/>
      <c r="I45" s="60"/>
      <c r="J45" s="375"/>
      <c r="K45" s="562"/>
      <c r="L45" s="118" t="s">
        <v>117</v>
      </c>
      <c r="M45" s="54" t="s">
        <v>86</v>
      </c>
      <c r="N45" s="98">
        <f>IF(M45="SE INVESTIGAN Y SE RESUELVEN OPORTUNAMENTE",15,IF(M45="NO SE INVESTIGAN Y SE RESUELVEN OPORTUNAMENTE",0,""))</f>
        <v>15</v>
      </c>
      <c r="O45" s="350"/>
      <c r="P45" s="381"/>
      <c r="Q45" s="351"/>
      <c r="R45" s="489"/>
      <c r="S45" s="355"/>
      <c r="T45" s="357"/>
      <c r="U45" s="368"/>
      <c r="V45" s="371"/>
      <c r="W45" s="504"/>
      <c r="X45" s="494"/>
      <c r="Y45" s="504"/>
      <c r="Z45" s="373" t="s">
        <v>315</v>
      </c>
      <c r="AA45" s="361"/>
      <c r="AB45" s="465"/>
      <c r="AC45" s="465"/>
      <c r="AD45" s="465"/>
      <c r="AE45" s="486"/>
      <c r="AF45" s="347"/>
      <c r="AG45" s="347"/>
      <c r="AH45" s="115" t="s">
        <v>98</v>
      </c>
      <c r="AO45" s="115" t="s">
        <v>158</v>
      </c>
    </row>
    <row r="46" spans="1:41" ht="60.75" customHeight="1" x14ac:dyDescent="0.2">
      <c r="A46" s="514"/>
      <c r="B46" s="515"/>
      <c r="C46" s="519"/>
      <c r="D46" s="369"/>
      <c r="E46" s="555"/>
      <c r="F46" s="547"/>
      <c r="G46" s="393"/>
      <c r="H46" s="393"/>
      <c r="I46" s="60"/>
      <c r="J46" s="375"/>
      <c r="K46" s="563"/>
      <c r="L46" s="119" t="s">
        <v>118</v>
      </c>
      <c r="M46" s="61" t="s">
        <v>88</v>
      </c>
      <c r="N46" s="104">
        <f>IF(M46="COMPLETA",10,IF(M46="INCOMPLETA",5,IF(M46="NO EXISTE",0,"")))</f>
        <v>10</v>
      </c>
      <c r="O46" s="350"/>
      <c r="P46" s="382"/>
      <c r="Q46" s="352"/>
      <c r="R46" s="490"/>
      <c r="S46" s="356"/>
      <c r="T46" s="357"/>
      <c r="U46" s="369"/>
      <c r="V46" s="371"/>
      <c r="W46" s="505"/>
      <c r="X46" s="560"/>
      <c r="Y46" s="505"/>
      <c r="Z46" s="556"/>
      <c r="AA46" s="362"/>
      <c r="AB46" s="498"/>
      <c r="AC46" s="498"/>
      <c r="AD46" s="498"/>
      <c r="AE46" s="487"/>
      <c r="AF46" s="348"/>
      <c r="AG46" s="348"/>
      <c r="AO46" s="115" t="s">
        <v>159</v>
      </c>
    </row>
    <row r="47" spans="1:41" ht="37.5" customHeight="1" x14ac:dyDescent="0.2">
      <c r="A47" s="513" t="s">
        <v>260</v>
      </c>
      <c r="B47" s="537" t="s">
        <v>316</v>
      </c>
      <c r="C47" s="557" t="s">
        <v>317</v>
      </c>
      <c r="D47" s="540" t="s">
        <v>64</v>
      </c>
      <c r="E47" s="399" t="s">
        <v>318</v>
      </c>
      <c r="F47" s="520" t="s">
        <v>319</v>
      </c>
      <c r="G47" s="392" t="s">
        <v>110</v>
      </c>
      <c r="H47" s="392" t="s">
        <v>95</v>
      </c>
      <c r="I47" s="60" t="str">
        <f>CONCATENATE(G47,H47)</f>
        <v>PROBABLEMODERADO</v>
      </c>
      <c r="J47" s="374" t="str">
        <f>I48</f>
        <v>5. ALTO</v>
      </c>
      <c r="K47" s="553" t="s">
        <v>320</v>
      </c>
      <c r="L47" s="117" t="s">
        <v>89</v>
      </c>
      <c r="M47" s="56" t="s">
        <v>80</v>
      </c>
      <c r="N47" s="95">
        <f>IF(M47="ASIGNADO",15,IF(M47="NO ASIGNADO",0,""))</f>
        <v>15</v>
      </c>
      <c r="O47" s="378">
        <f>SUM(N47:N53)</f>
        <v>85</v>
      </c>
      <c r="P47" s="380" t="s">
        <v>135</v>
      </c>
      <c r="Q47" s="383">
        <f>IF(Q50="DÉBIL",0,IF(Q50="MODERADO",50,IF(Q50="FUERTE",100,"")))</f>
        <v>0</v>
      </c>
      <c r="R47" s="535"/>
      <c r="S47" s="367" t="s">
        <v>98</v>
      </c>
      <c r="T47" s="367" t="s">
        <v>97</v>
      </c>
      <c r="U47" s="368" t="s">
        <v>154</v>
      </c>
      <c r="V47" s="370" t="s">
        <v>103</v>
      </c>
      <c r="W47" s="550" t="s">
        <v>321</v>
      </c>
      <c r="X47" s="531" t="s">
        <v>322</v>
      </c>
      <c r="Y47" s="358" t="s">
        <v>323</v>
      </c>
      <c r="Z47" s="548">
        <v>44196</v>
      </c>
      <c r="AA47" s="360" t="s">
        <v>176</v>
      </c>
      <c r="AB47" s="549" t="s">
        <v>324</v>
      </c>
      <c r="AC47" s="465"/>
      <c r="AD47" s="465"/>
      <c r="AE47" s="486" t="s">
        <v>325</v>
      </c>
      <c r="AF47" s="347" t="s">
        <v>326</v>
      </c>
      <c r="AG47" s="347"/>
      <c r="AH47" s="115" t="s">
        <v>93</v>
      </c>
      <c r="AI47" s="115" t="s">
        <v>94</v>
      </c>
      <c r="AJ47" s="115" t="s">
        <v>95</v>
      </c>
      <c r="AK47" s="115" t="s">
        <v>96</v>
      </c>
      <c r="AL47" s="115" t="s">
        <v>95</v>
      </c>
      <c r="AN47" s="115" t="s">
        <v>149</v>
      </c>
      <c r="AO47" s="115" t="s">
        <v>153</v>
      </c>
    </row>
    <row r="48" spans="1:41" ht="51.75" customHeight="1" x14ac:dyDescent="0.2">
      <c r="A48" s="513"/>
      <c r="B48" s="515"/>
      <c r="C48" s="518"/>
      <c r="D48" s="368"/>
      <c r="E48" s="558"/>
      <c r="F48" s="521"/>
      <c r="G48" s="392"/>
      <c r="H48" s="392"/>
      <c r="I48" s="60" t="str">
        <f>IF(I47="RARA VEZINSIGNIFICANTE","1. BAJO",IF(I47="RARA VEZMENOR","2. BAJO",IF(I47="IMPROBABLEINSIGNIFICANTE","3. BAJO",IF(I47="IMPROBABLEMENOR","4. BAJO",IF(I47="POSIBLEINSIGNIFICANTE","5. BAJO",IF(I47="RARA VEZMODERADO","1. MODERADO",IF(I47="IMPROBABLEMODERADO","2. MODERADO",IF(I47="POSIBLEMENOR","3. MODERADO",IF(I47="PROBABLEINSIGNIFICANTE","4. MODERADO",IF(I47="RARA VEZMAYOR","1. ALTO",IF(I47="IMPROBABLEMAYOR","2. ALTO",IF(I47="POSIBLEMODERADO","3. ALTO",IF(I47="PROBABLEMENOR","4. ALTO",IF(I47="PROBABLEMODERADO","5. ALTO",IF(I47="CASI SEGUROINSIGNIFICANTE","6. ALTO",IF(I47="CASI SEGUROMENOR","7. ALTO",IF(I47="RARA VEZCATASTRÓFICO","1. EXTREMO",IF(I47="IMPROBABLECATASTRÓFICO","2. EXTREMO",IF(I47="POSIBLEMAYOR","3. EXTREMO",IF(I47="POSIBLECATASTRÓFICO","4. EXTREMO",IF(I47="PROBABLEMAYOR","5. EXTREMO",IF(I47="PROBABLECATASTRÓFICO","6. EXTREMO",IF(I47="CASI SEGUROMODERADO","7. EXTREMO",IF(I47="CASI SEGUROMAYOR","8. EXTREMO",IF(I47="CASI SEGUROCATASTRÓFICO","9. EXTREMO","")))))))))))))))))))))))))</f>
        <v>5. ALTO</v>
      </c>
      <c r="J48" s="375"/>
      <c r="K48" s="507"/>
      <c r="L48" s="118" t="s">
        <v>175</v>
      </c>
      <c r="M48" s="54" t="s">
        <v>126</v>
      </c>
      <c r="N48" s="98">
        <f>IF(M48="ADECUADO",15,IF(M48="INADECUADO",0,""))</f>
        <v>15</v>
      </c>
      <c r="O48" s="379"/>
      <c r="P48" s="381"/>
      <c r="Q48" s="383"/>
      <c r="R48" s="510"/>
      <c r="S48" s="367"/>
      <c r="T48" s="367"/>
      <c r="U48" s="368"/>
      <c r="V48" s="371"/>
      <c r="W48" s="551"/>
      <c r="X48" s="504"/>
      <c r="Y48" s="339"/>
      <c r="Z48" s="492"/>
      <c r="AA48" s="361"/>
      <c r="AB48" s="495"/>
      <c r="AC48" s="465"/>
      <c r="AD48" s="465"/>
      <c r="AE48" s="486"/>
      <c r="AF48" s="347"/>
      <c r="AG48" s="347"/>
      <c r="AH48" s="115" t="s">
        <v>97</v>
      </c>
      <c r="AI48" s="115" t="s">
        <v>98</v>
      </c>
      <c r="AL48" s="115" t="s">
        <v>106</v>
      </c>
      <c r="AN48" s="115" t="s">
        <v>176</v>
      </c>
      <c r="AO48" s="115" t="s">
        <v>154</v>
      </c>
    </row>
    <row r="49" spans="1:41" ht="69.75" customHeight="1" x14ac:dyDescent="0.2">
      <c r="A49" s="513"/>
      <c r="B49" s="515"/>
      <c r="C49" s="518"/>
      <c r="D49" s="368"/>
      <c r="E49" s="558"/>
      <c r="F49" s="521"/>
      <c r="G49" s="392"/>
      <c r="H49" s="392"/>
      <c r="I49" s="60" t="str">
        <f>IF(OR(I48="1. BAJO",I48="2. BAJO",I48="3. BAJO",I48="4. BAJO",I48="5. BAJO"),"BAJO",IF(OR(I48="1. MODERADO",I48="2. MODERADO",I48="3. MODERADO",I48="4. MODERADO"),"MODERADO",IF(OR(I48="1. ALTO",I48="2. ALTO",I48="3. ALTO",I48="4. ALTO",I48="5. ALTO",I48="6. ALTO",I48="7. ALTO"),"ALTO",IF(OR(I48="1. EXTREMO",I48="2. EXTREMO",I48="3. EXTREMO",I48="4. EXTREMO",I48="5. EXTREMO",I48="6. EXTREMO",I48="7. EXTREMO",I48="8. EXTREMO",I48="9. EXTREMO"),"EXTREMO",""))))</f>
        <v>ALTO</v>
      </c>
      <c r="J49" s="375"/>
      <c r="K49" s="507"/>
      <c r="L49" s="70" t="s">
        <v>90</v>
      </c>
      <c r="M49" s="54" t="s">
        <v>127</v>
      </c>
      <c r="N49" s="98">
        <f>IF(M49="OPORTUNA",15,IF(M49="INOPORTUNA",0,""))</f>
        <v>15</v>
      </c>
      <c r="O49" s="379"/>
      <c r="P49" s="381"/>
      <c r="Q49" s="383"/>
      <c r="R49" s="510"/>
      <c r="S49" s="100" t="s">
        <v>143</v>
      </c>
      <c r="T49" s="100" t="s">
        <v>144</v>
      </c>
      <c r="U49" s="368"/>
      <c r="V49" s="371"/>
      <c r="W49" s="551"/>
      <c r="X49" s="504"/>
      <c r="Y49" s="339"/>
      <c r="Z49" s="492"/>
      <c r="AA49" s="361"/>
      <c r="AB49" s="495"/>
      <c r="AC49" s="465"/>
      <c r="AD49" s="465"/>
      <c r="AE49" s="486"/>
      <c r="AF49" s="347"/>
      <c r="AG49" s="347"/>
      <c r="AH49" s="115" t="s">
        <v>100</v>
      </c>
      <c r="AI49" s="115" t="s">
        <v>101</v>
      </c>
      <c r="AJ49" s="115" t="s">
        <v>102</v>
      </c>
      <c r="AK49" s="115" t="s">
        <v>103</v>
      </c>
      <c r="AL49" s="115" t="s">
        <v>111</v>
      </c>
      <c r="AO49" s="115" t="s">
        <v>155</v>
      </c>
    </row>
    <row r="50" spans="1:41" ht="84" customHeight="1" x14ac:dyDescent="0.2">
      <c r="A50" s="513"/>
      <c r="B50" s="515"/>
      <c r="C50" s="518"/>
      <c r="D50" s="368"/>
      <c r="E50" s="66" t="s">
        <v>151</v>
      </c>
      <c r="F50" s="521"/>
      <c r="G50" s="392"/>
      <c r="H50" s="392"/>
      <c r="I50" s="60"/>
      <c r="J50" s="375"/>
      <c r="K50" s="507"/>
      <c r="L50" s="118" t="s">
        <v>115</v>
      </c>
      <c r="M50" s="54" t="s">
        <v>128</v>
      </c>
      <c r="N50" s="98">
        <f>IF(M50="PREVENIR",15,IF(M50="DETECTAR",10,IF(M50="NO ES UN CONTROL",0,"")))</f>
        <v>15</v>
      </c>
      <c r="O50" s="349" t="str">
        <f>IF(O47&lt;86,"DÉBIL",IF(O47&lt;96,"MODERADO",IF(O47&lt;101,"FUERTE","")))</f>
        <v>DÉBIL</v>
      </c>
      <c r="P50" s="381"/>
      <c r="Q50" s="351" t="str">
        <f>IF(AND(O50="FUERTE",P47="FUERTE (SIEMPRE SE EJECUTA)"),"FUERTE",IF(OR(O50="DÉBIL",P47="DÉBIL (NO SE EJECUTA)"),"DÉBIL",IF(OR(O50="MODERADO",P47="MODERADO (ALGUNAS VECES)"),"MODERADO")))</f>
        <v>DÉBIL</v>
      </c>
      <c r="R50" s="489" t="str">
        <f>IF(AND(O50="FUERTE",P47="FUERTE (SIEMPRE SE EJECUTA)"),"NO","SÍ")</f>
        <v>SÍ</v>
      </c>
      <c r="S50"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50"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50" s="368"/>
      <c r="V50" s="371"/>
      <c r="W50" s="551"/>
      <c r="X50" s="504"/>
      <c r="Y50" s="339"/>
      <c r="Z50" s="493"/>
      <c r="AA50" s="361"/>
      <c r="AB50" s="495"/>
      <c r="AC50" s="465"/>
      <c r="AD50" s="465"/>
      <c r="AE50" s="486"/>
      <c r="AF50" s="347" t="s">
        <v>327</v>
      </c>
      <c r="AG50" s="347"/>
      <c r="AH50" s="115" t="s">
        <v>97</v>
      </c>
      <c r="AO50" s="115" t="s">
        <v>156</v>
      </c>
    </row>
    <row r="51" spans="1:41" ht="55.5" customHeight="1" x14ac:dyDescent="0.2">
      <c r="A51" s="513"/>
      <c r="B51" s="515"/>
      <c r="C51" s="518"/>
      <c r="D51" s="368"/>
      <c r="E51" s="536" t="s">
        <v>328</v>
      </c>
      <c r="F51" s="521"/>
      <c r="G51" s="392"/>
      <c r="H51" s="392"/>
      <c r="I51" s="60"/>
      <c r="J51" s="375"/>
      <c r="K51" s="507"/>
      <c r="L51" s="118" t="s">
        <v>116</v>
      </c>
      <c r="M51" s="54" t="s">
        <v>84</v>
      </c>
      <c r="N51" s="98">
        <f>IF(M51="CONFIABLE",15,IF(M51="NO CONFIABLE",0,""))</f>
        <v>15</v>
      </c>
      <c r="O51" s="350"/>
      <c r="P51" s="381"/>
      <c r="Q51" s="351"/>
      <c r="R51" s="489"/>
      <c r="S51" s="355"/>
      <c r="T51" s="357"/>
      <c r="U51" s="368"/>
      <c r="V51" s="371"/>
      <c r="W51" s="551"/>
      <c r="X51" s="504"/>
      <c r="Y51" s="339"/>
      <c r="Z51" s="66" t="s">
        <v>181</v>
      </c>
      <c r="AA51" s="361"/>
      <c r="AB51" s="495"/>
      <c r="AC51" s="465"/>
      <c r="AD51" s="465"/>
      <c r="AE51" s="486"/>
      <c r="AF51" s="347"/>
      <c r="AG51" s="347"/>
      <c r="AH51" s="115" t="s">
        <v>142</v>
      </c>
      <c r="AJ51" s="115" t="s">
        <v>129</v>
      </c>
      <c r="AK51" s="115" t="s">
        <v>128</v>
      </c>
      <c r="AL51" s="115" t="s">
        <v>130</v>
      </c>
      <c r="AO51" s="115" t="s">
        <v>157</v>
      </c>
    </row>
    <row r="52" spans="1:41" ht="66.75" customHeight="1" x14ac:dyDescent="0.2">
      <c r="A52" s="513"/>
      <c r="B52" s="515"/>
      <c r="C52" s="518"/>
      <c r="D52" s="368"/>
      <c r="E52" s="536"/>
      <c r="F52" s="521"/>
      <c r="G52" s="392"/>
      <c r="H52" s="392"/>
      <c r="I52" s="60"/>
      <c r="J52" s="375"/>
      <c r="K52" s="507"/>
      <c r="L52" s="118" t="s">
        <v>117</v>
      </c>
      <c r="M52" s="54" t="s">
        <v>87</v>
      </c>
      <c r="N52" s="98">
        <f>IF(M52="SE INVESTIGAN Y SE RESUELVEN OPORTUNAMENTE",15,IF(M52="NO SE INVESTIGAN Y SE RESUELVEN OPORTUNAMENTE",0,""))</f>
        <v>0</v>
      </c>
      <c r="O52" s="350"/>
      <c r="P52" s="381"/>
      <c r="Q52" s="351"/>
      <c r="R52" s="489"/>
      <c r="S52" s="355"/>
      <c r="T52" s="357"/>
      <c r="U52" s="368"/>
      <c r="V52" s="371"/>
      <c r="W52" s="551"/>
      <c r="X52" s="504"/>
      <c r="Y52" s="339"/>
      <c r="Z52" s="511" t="s">
        <v>329</v>
      </c>
      <c r="AA52" s="361"/>
      <c r="AB52" s="495"/>
      <c r="AC52" s="465"/>
      <c r="AD52" s="465"/>
      <c r="AE52" s="486"/>
      <c r="AF52" s="347"/>
      <c r="AG52" s="347"/>
      <c r="AH52" s="115" t="s">
        <v>98</v>
      </c>
      <c r="AO52" s="115" t="s">
        <v>158</v>
      </c>
    </row>
    <row r="53" spans="1:41" ht="60.75" customHeight="1" x14ac:dyDescent="0.2">
      <c r="A53" s="514"/>
      <c r="B53" s="516"/>
      <c r="C53" s="519"/>
      <c r="D53" s="369"/>
      <c r="E53" s="488"/>
      <c r="F53" s="547"/>
      <c r="G53" s="393"/>
      <c r="H53" s="393"/>
      <c r="I53" s="60"/>
      <c r="J53" s="375"/>
      <c r="K53" s="508"/>
      <c r="L53" s="119" t="s">
        <v>118</v>
      </c>
      <c r="M53" s="61" t="s">
        <v>88</v>
      </c>
      <c r="N53" s="104">
        <f>IF(M53="COMPLETA",10,IF(M53="INCOMPLETA",5,IF(M53="NO EXISTE",0,"")))</f>
        <v>10</v>
      </c>
      <c r="O53" s="350"/>
      <c r="P53" s="382"/>
      <c r="Q53" s="352"/>
      <c r="R53" s="490"/>
      <c r="S53" s="356"/>
      <c r="T53" s="357"/>
      <c r="U53" s="369"/>
      <c r="V53" s="371"/>
      <c r="W53" s="552"/>
      <c r="X53" s="505"/>
      <c r="Y53" s="340"/>
      <c r="Z53" s="525"/>
      <c r="AA53" s="362"/>
      <c r="AB53" s="496"/>
      <c r="AC53" s="498"/>
      <c r="AD53" s="498"/>
      <c r="AE53" s="487"/>
      <c r="AF53" s="348"/>
      <c r="AG53" s="348"/>
      <c r="AO53" s="115" t="s">
        <v>159</v>
      </c>
    </row>
    <row r="54" spans="1:41" ht="37.5" customHeight="1" x14ac:dyDescent="0.2">
      <c r="A54" s="513" t="s">
        <v>260</v>
      </c>
      <c r="B54" s="537" t="s">
        <v>316</v>
      </c>
      <c r="C54" s="538" t="s">
        <v>330</v>
      </c>
      <c r="D54" s="540" t="s">
        <v>64</v>
      </c>
      <c r="E54" s="541" t="s">
        <v>331</v>
      </c>
      <c r="F54" s="520" t="s">
        <v>332</v>
      </c>
      <c r="G54" s="392" t="s">
        <v>110</v>
      </c>
      <c r="H54" s="392" t="s">
        <v>95</v>
      </c>
      <c r="I54" s="60" t="str">
        <f>CONCATENATE(G54,H54)</f>
        <v>PROBABLEMODERADO</v>
      </c>
      <c r="J54" s="374" t="str">
        <f>I55</f>
        <v>5. ALTO</v>
      </c>
      <c r="K54" s="533" t="s">
        <v>333</v>
      </c>
      <c r="L54" s="117" t="s">
        <v>89</v>
      </c>
      <c r="M54" s="56" t="s">
        <v>80</v>
      </c>
      <c r="N54" s="95">
        <f>IF(M54="ASIGNADO",15,IF(M54="NO ASIGNADO",0,""))</f>
        <v>15</v>
      </c>
      <c r="O54" s="378">
        <f>SUM(N54:N60)</f>
        <v>70</v>
      </c>
      <c r="P54" s="380" t="s">
        <v>135</v>
      </c>
      <c r="Q54" s="383">
        <f>IF(Q57="DÉBIL",0,IF(Q57="MODERADO",50,IF(Q57="FUERTE",100,"")))</f>
        <v>0</v>
      </c>
      <c r="R54" s="535"/>
      <c r="S54" s="367" t="s">
        <v>142</v>
      </c>
      <c r="T54" s="367" t="s">
        <v>98</v>
      </c>
      <c r="U54" s="368" t="s">
        <v>154</v>
      </c>
      <c r="V54" s="370" t="s">
        <v>103</v>
      </c>
      <c r="W54" s="543">
        <v>43617</v>
      </c>
      <c r="X54" s="544" t="s">
        <v>334</v>
      </c>
      <c r="Y54" s="358" t="s">
        <v>335</v>
      </c>
      <c r="Z54" s="524">
        <v>44196</v>
      </c>
      <c r="AA54" s="360" t="s">
        <v>176</v>
      </c>
      <c r="AB54" s="526" t="s">
        <v>336</v>
      </c>
      <c r="AC54" s="465"/>
      <c r="AD54" s="465"/>
      <c r="AE54" s="486" t="s">
        <v>337</v>
      </c>
      <c r="AF54" s="336" t="s">
        <v>338</v>
      </c>
      <c r="AG54" s="347"/>
      <c r="AH54" s="115" t="s">
        <v>93</v>
      </c>
      <c r="AI54" s="115" t="s">
        <v>94</v>
      </c>
      <c r="AJ54" s="115" t="s">
        <v>95</v>
      </c>
      <c r="AK54" s="115" t="s">
        <v>96</v>
      </c>
      <c r="AL54" s="115" t="s">
        <v>95</v>
      </c>
      <c r="AN54" s="115" t="s">
        <v>149</v>
      </c>
      <c r="AO54" s="115" t="s">
        <v>153</v>
      </c>
    </row>
    <row r="55" spans="1:41" ht="51.75" customHeight="1" x14ac:dyDescent="0.2">
      <c r="A55" s="513"/>
      <c r="B55" s="515"/>
      <c r="C55" s="539"/>
      <c r="D55" s="368"/>
      <c r="E55" s="478"/>
      <c r="F55" s="521"/>
      <c r="G55" s="392"/>
      <c r="H55" s="392"/>
      <c r="I55" s="60" t="str">
        <f>IF(I54="RARA VEZINSIGNIFICANTE","1. BAJO",IF(I54="RARA VEZMENOR","2. BAJO",IF(I54="IMPROBABLEINSIGNIFICANTE","3. BAJO",IF(I54="IMPROBABLEMENOR","4. BAJO",IF(I54="POSIBLEINSIGNIFICANTE","5. BAJO",IF(I54="RARA VEZMODERADO","1. MODERADO",IF(I54="IMPROBABLEMODERADO","2. MODERADO",IF(I54="POSIBLEMENOR","3. MODERADO",IF(I54="PROBABLEINSIGNIFICANTE","4. MODERADO",IF(I54="RARA VEZMAYOR","1. ALTO",IF(I54="IMPROBABLEMAYOR","2. ALTO",IF(I54="POSIBLEMODERADO","3. ALTO",IF(I54="PROBABLEMENOR","4. ALTO",IF(I54="PROBABLEMODERADO","5. ALTO",IF(I54="CASI SEGUROINSIGNIFICANTE","6. ALTO",IF(I54="CASI SEGUROMENOR","7. ALTO",IF(I54="RARA VEZCATASTRÓFICO","1. EXTREMO",IF(I54="IMPROBABLECATASTRÓFICO","2. EXTREMO",IF(I54="POSIBLEMAYOR","3. EXTREMO",IF(I54="POSIBLECATASTRÓFICO","4. EXTREMO",IF(I54="PROBABLEMAYOR","5. EXTREMO",IF(I54="PROBABLECATASTRÓFICO","6. EXTREMO",IF(I54="CASI SEGUROMODERADO","7. EXTREMO",IF(I54="CASI SEGUROMAYOR","8. EXTREMO",IF(I54="CASI SEGUROCATASTRÓFICO","9. EXTREMO","")))))))))))))))))))))))))</f>
        <v>5. ALTO</v>
      </c>
      <c r="J55" s="375"/>
      <c r="K55" s="534"/>
      <c r="L55" s="118" t="s">
        <v>175</v>
      </c>
      <c r="M55" s="54" t="s">
        <v>126</v>
      </c>
      <c r="N55" s="98">
        <f>IF(M55="ADECUADO",15,IF(M55="INADECUADO",0,""))</f>
        <v>15</v>
      </c>
      <c r="O55" s="379"/>
      <c r="P55" s="381"/>
      <c r="Q55" s="383"/>
      <c r="R55" s="510"/>
      <c r="S55" s="367"/>
      <c r="T55" s="367"/>
      <c r="U55" s="368"/>
      <c r="V55" s="371"/>
      <c r="W55" s="530"/>
      <c r="X55" s="544"/>
      <c r="Y55" s="339"/>
      <c r="Z55" s="512"/>
      <c r="AA55" s="361"/>
      <c r="AB55" s="527"/>
      <c r="AC55" s="465"/>
      <c r="AD55" s="465"/>
      <c r="AE55" s="486"/>
      <c r="AF55" s="336"/>
      <c r="AG55" s="347"/>
      <c r="AH55" s="115" t="s">
        <v>97</v>
      </c>
      <c r="AI55" s="115" t="s">
        <v>98</v>
      </c>
      <c r="AL55" s="115" t="s">
        <v>106</v>
      </c>
      <c r="AN55" s="115" t="s">
        <v>176</v>
      </c>
      <c r="AO55" s="115" t="s">
        <v>154</v>
      </c>
    </row>
    <row r="56" spans="1:41" ht="69.75" customHeight="1" x14ac:dyDescent="0.2">
      <c r="A56" s="513"/>
      <c r="B56" s="515"/>
      <c r="C56" s="539"/>
      <c r="D56" s="368"/>
      <c r="E56" s="478"/>
      <c r="F56" s="521"/>
      <c r="G56" s="392"/>
      <c r="H56" s="392"/>
      <c r="I56" s="60" t="str">
        <f>IF(OR(I55="1. BAJO",I55="2. BAJO",I55="3. BAJO",I55="4. BAJO",I55="5. BAJO"),"BAJO",IF(OR(I55="1. MODERADO",I55="2. MODERADO",I55="3. MODERADO",I55="4. MODERADO"),"MODERADO",IF(OR(I55="1. ALTO",I55="2. ALTO",I55="3. ALTO",I55="4. ALTO",I55="5. ALTO",I55="6. ALTO",I55="7. ALTO"),"ALTO",IF(OR(I55="1. EXTREMO",I55="2. EXTREMO",I55="3. EXTREMO",I55="4. EXTREMO",I55="5. EXTREMO",I55="6. EXTREMO",I55="7. EXTREMO",I55="8. EXTREMO",I55="9. EXTREMO"),"EXTREMO",""))))</f>
        <v>ALTO</v>
      </c>
      <c r="J56" s="375"/>
      <c r="K56" s="534"/>
      <c r="L56" s="120" t="s">
        <v>90</v>
      </c>
      <c r="M56" s="54" t="s">
        <v>83</v>
      </c>
      <c r="N56" s="98">
        <f>IF(M56="OPORTUNA",15,IF(M56="INOPORTUNA",0,""))</f>
        <v>0</v>
      </c>
      <c r="O56" s="379"/>
      <c r="P56" s="381"/>
      <c r="Q56" s="383"/>
      <c r="R56" s="510"/>
      <c r="S56" s="100" t="s">
        <v>143</v>
      </c>
      <c r="T56" s="100" t="s">
        <v>144</v>
      </c>
      <c r="U56" s="368"/>
      <c r="V56" s="371"/>
      <c r="W56" s="530"/>
      <c r="X56" s="544"/>
      <c r="Y56" s="339"/>
      <c r="Z56" s="512"/>
      <c r="AA56" s="361"/>
      <c r="AB56" s="527"/>
      <c r="AC56" s="465"/>
      <c r="AD56" s="465"/>
      <c r="AE56" s="486"/>
      <c r="AF56" s="336"/>
      <c r="AG56" s="347"/>
      <c r="AH56" s="115" t="s">
        <v>100</v>
      </c>
      <c r="AI56" s="115" t="s">
        <v>101</v>
      </c>
      <c r="AJ56" s="115" t="s">
        <v>102</v>
      </c>
      <c r="AK56" s="115" t="s">
        <v>103</v>
      </c>
      <c r="AL56" s="115" t="s">
        <v>111</v>
      </c>
      <c r="AO56" s="115" t="s">
        <v>155</v>
      </c>
    </row>
    <row r="57" spans="1:41" ht="84" customHeight="1" x14ac:dyDescent="0.2">
      <c r="A57" s="513"/>
      <c r="B57" s="515"/>
      <c r="C57" s="539"/>
      <c r="D57" s="368"/>
      <c r="E57" s="66" t="s">
        <v>151</v>
      </c>
      <c r="F57" s="521"/>
      <c r="G57" s="392"/>
      <c r="H57" s="392"/>
      <c r="I57" s="60"/>
      <c r="J57" s="375"/>
      <c r="K57" s="534"/>
      <c r="L57" s="118" t="s">
        <v>115</v>
      </c>
      <c r="M57" s="54" t="s">
        <v>128</v>
      </c>
      <c r="N57" s="98">
        <f>IF(M57="PREVENIR",15,IF(M57="DETECTAR",10,IF(M57="NO ES UN CONTROL",0,"")))</f>
        <v>15</v>
      </c>
      <c r="O57" s="349" t="str">
        <f>IF(O54&lt;86,"DÉBIL",IF(O54&lt;96,"MODERADO",IF(O54&lt;101,"FUERTE","")))</f>
        <v>DÉBIL</v>
      </c>
      <c r="P57" s="381"/>
      <c r="Q57" s="351" t="str">
        <f>IF(AND(O57="FUERTE",P54="FUERTE (SIEMPRE SE EJECUTA)"),"FUERTE",IF(OR(O57="DÉBIL",P54="DÉBIL (NO SE EJECUTA)"),"DÉBIL",IF(OR(O57="MODERADO",P54="MODERADO (ALGUNAS VECES)"),"MODERADO")))</f>
        <v>DÉBIL</v>
      </c>
      <c r="R57" s="489" t="str">
        <f>IF(AND(O57="FUERTE",P54="FUERTE (SIEMPRE SE EJECUTA)"),"NO","SÍ")</f>
        <v>SÍ</v>
      </c>
      <c r="S57"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57"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57" s="368"/>
      <c r="V57" s="371"/>
      <c r="W57" s="530"/>
      <c r="X57" s="544"/>
      <c r="Y57" s="339"/>
      <c r="Z57" s="525"/>
      <c r="AA57" s="361"/>
      <c r="AB57" s="527"/>
      <c r="AC57" s="465"/>
      <c r="AD57" s="465"/>
      <c r="AE57" s="486"/>
      <c r="AF57" s="336" t="s">
        <v>339</v>
      </c>
      <c r="AG57" s="347"/>
      <c r="AH57" s="115" t="s">
        <v>97</v>
      </c>
      <c r="AO57" s="115" t="s">
        <v>156</v>
      </c>
    </row>
    <row r="58" spans="1:41" ht="55.5" customHeight="1" x14ac:dyDescent="0.2">
      <c r="A58" s="513"/>
      <c r="B58" s="515"/>
      <c r="C58" s="539"/>
      <c r="D58" s="368"/>
      <c r="E58" s="536" t="s">
        <v>340</v>
      </c>
      <c r="F58" s="521"/>
      <c r="G58" s="392"/>
      <c r="H58" s="392"/>
      <c r="I58" s="60"/>
      <c r="J58" s="375"/>
      <c r="K58" s="534"/>
      <c r="L58" s="118" t="s">
        <v>116</v>
      </c>
      <c r="M58" s="54" t="s">
        <v>84</v>
      </c>
      <c r="N58" s="98">
        <f>IF(M58="CONFIABLE",15,IF(M58="NO CONFIABLE",0,""))</f>
        <v>15</v>
      </c>
      <c r="O58" s="350"/>
      <c r="P58" s="381"/>
      <c r="Q58" s="351"/>
      <c r="R58" s="489"/>
      <c r="S58" s="355"/>
      <c r="T58" s="357"/>
      <c r="U58" s="368"/>
      <c r="V58" s="371"/>
      <c r="W58" s="530"/>
      <c r="X58" s="544"/>
      <c r="Y58" s="339"/>
      <c r="Z58" s="66" t="s">
        <v>181</v>
      </c>
      <c r="AA58" s="361"/>
      <c r="AB58" s="527"/>
      <c r="AC58" s="465"/>
      <c r="AD58" s="465"/>
      <c r="AE58" s="486"/>
      <c r="AF58" s="336"/>
      <c r="AG58" s="347"/>
      <c r="AH58" s="115" t="s">
        <v>142</v>
      </c>
      <c r="AJ58" s="115" t="s">
        <v>129</v>
      </c>
      <c r="AK58" s="115" t="s">
        <v>128</v>
      </c>
      <c r="AL58" s="115" t="s">
        <v>130</v>
      </c>
      <c r="AO58" s="115" t="s">
        <v>157</v>
      </c>
    </row>
    <row r="59" spans="1:41" ht="66.75" customHeight="1" x14ac:dyDescent="0.2">
      <c r="A59" s="513"/>
      <c r="B59" s="515"/>
      <c r="C59" s="539"/>
      <c r="D59" s="368"/>
      <c r="E59" s="536"/>
      <c r="F59" s="521"/>
      <c r="G59" s="392"/>
      <c r="H59" s="392"/>
      <c r="I59" s="60"/>
      <c r="J59" s="375"/>
      <c r="K59" s="534"/>
      <c r="L59" s="118" t="s">
        <v>117</v>
      </c>
      <c r="M59" s="54" t="s">
        <v>87</v>
      </c>
      <c r="N59" s="98">
        <f>IF(M59="SE INVESTIGAN Y SE RESUELVEN OPORTUNAMENTE",15,IF(M59="NO SE INVESTIGAN Y SE RESUELVEN OPORTUNAMENTE",0,""))</f>
        <v>0</v>
      </c>
      <c r="O59" s="350"/>
      <c r="P59" s="381"/>
      <c r="Q59" s="351"/>
      <c r="R59" s="489"/>
      <c r="S59" s="355"/>
      <c r="T59" s="357"/>
      <c r="U59" s="368"/>
      <c r="V59" s="371"/>
      <c r="W59" s="530"/>
      <c r="X59" s="544"/>
      <c r="Y59" s="339"/>
      <c r="Z59" s="511" t="s">
        <v>329</v>
      </c>
      <c r="AA59" s="361"/>
      <c r="AB59" s="527"/>
      <c r="AC59" s="465"/>
      <c r="AD59" s="465"/>
      <c r="AE59" s="486"/>
      <c r="AF59" s="336"/>
      <c r="AG59" s="347"/>
      <c r="AH59" s="115" t="s">
        <v>98</v>
      </c>
      <c r="AO59" s="115" t="s">
        <v>158</v>
      </c>
    </row>
    <row r="60" spans="1:41" ht="60.75" customHeight="1" x14ac:dyDescent="0.2">
      <c r="A60" s="514"/>
      <c r="B60" s="515"/>
      <c r="C60" s="546"/>
      <c r="D60" s="369"/>
      <c r="E60" s="536"/>
      <c r="F60" s="547"/>
      <c r="G60" s="393"/>
      <c r="H60" s="393"/>
      <c r="I60" s="60"/>
      <c r="J60" s="375"/>
      <c r="K60" s="545"/>
      <c r="L60" s="102" t="s">
        <v>118</v>
      </c>
      <c r="M60" s="61" t="s">
        <v>88</v>
      </c>
      <c r="N60" s="104">
        <f>IF(M60="COMPLETA",10,IF(M60="INCOMPLETA",5,IF(M60="NO EXISTE",0,"")))</f>
        <v>10</v>
      </c>
      <c r="O60" s="350"/>
      <c r="P60" s="381"/>
      <c r="Q60" s="352"/>
      <c r="R60" s="489"/>
      <c r="S60" s="356"/>
      <c r="T60" s="357"/>
      <c r="U60" s="369"/>
      <c r="V60" s="371"/>
      <c r="W60" s="480"/>
      <c r="X60" s="531"/>
      <c r="Y60" s="339"/>
      <c r="Z60" s="512"/>
      <c r="AA60" s="361"/>
      <c r="AB60" s="528"/>
      <c r="AC60" s="498"/>
      <c r="AD60" s="498"/>
      <c r="AE60" s="487"/>
      <c r="AF60" s="542"/>
      <c r="AG60" s="348"/>
      <c r="AO60" s="115" t="s">
        <v>159</v>
      </c>
    </row>
    <row r="61" spans="1:41" ht="37.5" customHeight="1" x14ac:dyDescent="0.2">
      <c r="A61" s="513" t="s">
        <v>260</v>
      </c>
      <c r="B61" s="537" t="s">
        <v>316</v>
      </c>
      <c r="C61" s="538" t="s">
        <v>341</v>
      </c>
      <c r="D61" s="540" t="s">
        <v>64</v>
      </c>
      <c r="E61" s="541" t="s">
        <v>342</v>
      </c>
      <c r="F61" s="520" t="s">
        <v>332</v>
      </c>
      <c r="G61" s="392" t="s">
        <v>108</v>
      </c>
      <c r="H61" s="392" t="s">
        <v>95</v>
      </c>
      <c r="I61" s="60" t="str">
        <f>CONCATENATE(G61,H61)</f>
        <v>IMPROBABLEMODERADO</v>
      </c>
      <c r="J61" s="374" t="str">
        <f>I62</f>
        <v>2. MODERADO</v>
      </c>
      <c r="K61" s="533" t="s">
        <v>343</v>
      </c>
      <c r="L61" s="121" t="s">
        <v>89</v>
      </c>
      <c r="M61" s="122" t="s">
        <v>80</v>
      </c>
      <c r="N61" s="123">
        <f>IF(M61="ASIGNADO",15,IF(M61="NO ASIGNADO",0,""))</f>
        <v>15</v>
      </c>
      <c r="O61" s="378">
        <f>SUM(N61:N67)</f>
        <v>100</v>
      </c>
      <c r="P61" s="380" t="s">
        <v>135</v>
      </c>
      <c r="Q61" s="383">
        <f>IF(Q64="DÉBIL",0,IF(Q64="MODERADO",50,IF(Q64="FUERTE",100,"")))</f>
        <v>100</v>
      </c>
      <c r="R61" s="535"/>
      <c r="S61" s="367" t="s">
        <v>97</v>
      </c>
      <c r="T61" s="367" t="s">
        <v>97</v>
      </c>
      <c r="U61" s="368" t="s">
        <v>152</v>
      </c>
      <c r="V61" s="370" t="s">
        <v>101</v>
      </c>
      <c r="W61" s="530" t="s">
        <v>266</v>
      </c>
      <c r="X61" s="531" t="s">
        <v>344</v>
      </c>
      <c r="Y61" s="358" t="s">
        <v>345</v>
      </c>
      <c r="Z61" s="524">
        <v>44196</v>
      </c>
      <c r="AA61" s="360" t="s">
        <v>149</v>
      </c>
      <c r="AB61" s="526" t="s">
        <v>346</v>
      </c>
      <c r="AC61" s="465"/>
      <c r="AD61" s="465"/>
      <c r="AE61" s="486" t="s">
        <v>337</v>
      </c>
      <c r="AF61" s="336" t="s">
        <v>347</v>
      </c>
      <c r="AG61" s="347"/>
      <c r="AH61" s="115" t="s">
        <v>93</v>
      </c>
      <c r="AI61" s="115" t="s">
        <v>94</v>
      </c>
      <c r="AJ61" s="115" t="s">
        <v>95</v>
      </c>
      <c r="AK61" s="115" t="s">
        <v>96</v>
      </c>
      <c r="AL61" s="115" t="s">
        <v>95</v>
      </c>
      <c r="AN61" s="115" t="s">
        <v>149</v>
      </c>
      <c r="AO61" s="115" t="s">
        <v>153</v>
      </c>
    </row>
    <row r="62" spans="1:41" ht="51.75" customHeight="1" x14ac:dyDescent="0.2">
      <c r="A62" s="513"/>
      <c r="B62" s="515"/>
      <c r="C62" s="539"/>
      <c r="D62" s="368"/>
      <c r="E62" s="478"/>
      <c r="F62" s="521"/>
      <c r="G62" s="392"/>
      <c r="H62" s="392"/>
      <c r="I62" s="60" t="str">
        <f>IF(I61="RARA VEZINSIGNIFICANTE","1. BAJO",IF(I61="RARA VEZMENOR","2. BAJO",IF(I61="IMPROBABLEINSIGNIFICANTE","3. BAJO",IF(I61="IMPROBABLEMENOR","4. BAJO",IF(I61="POSIBLEINSIGNIFICANTE","5. BAJO",IF(I61="RARA VEZMODERADO","1. MODERADO",IF(I61="IMPROBABLEMODERADO","2. MODERADO",IF(I61="POSIBLEMENOR","3. MODERADO",IF(I61="PROBABLEINSIGNIFICANTE","4. MODERADO",IF(I61="RARA VEZMAYOR","1. ALTO",IF(I61="IMPROBABLEMAYOR","2. ALTO",IF(I61="POSIBLEMODERADO","3. ALTO",IF(I61="PROBABLEMENOR","4. ALTO",IF(I61="PROBABLEMODERADO","5. ALTO",IF(I61="CASI SEGUROINSIGNIFICANTE","6. ALTO",IF(I61="CASI SEGUROMENOR","7. ALTO",IF(I61="RARA VEZCATASTRÓFICO","1. EXTREMO",IF(I61="IMPROBABLECATASTRÓFICO","2. EXTREMO",IF(I61="POSIBLEMAYOR","3. EXTREMO",IF(I61="POSIBLECATASTRÓFICO","4. EXTREMO",IF(I61="PROBABLEMAYOR","5. EXTREMO",IF(I61="PROBABLECATASTRÓFICO","6. EXTREMO",IF(I61="CASI SEGUROMODERADO","7. EXTREMO",IF(I61="CASI SEGUROMAYOR","8. EXTREMO",IF(I61="CASI SEGUROCATASTRÓFICO","9. EXTREMO","")))))))))))))))))))))))))</f>
        <v>2. MODERADO</v>
      </c>
      <c r="J62" s="375"/>
      <c r="K62" s="534"/>
      <c r="L62" s="96" t="s">
        <v>175</v>
      </c>
      <c r="M62" s="54" t="s">
        <v>126</v>
      </c>
      <c r="N62" s="98">
        <f>IF(M62="ADECUADO",15,IF(M62="INADECUADO",0,""))</f>
        <v>15</v>
      </c>
      <c r="O62" s="379"/>
      <c r="P62" s="381"/>
      <c r="Q62" s="383"/>
      <c r="R62" s="510"/>
      <c r="S62" s="367"/>
      <c r="T62" s="367"/>
      <c r="U62" s="368"/>
      <c r="V62" s="371"/>
      <c r="W62" s="530"/>
      <c r="X62" s="504"/>
      <c r="Y62" s="339"/>
      <c r="Z62" s="512"/>
      <c r="AA62" s="361"/>
      <c r="AB62" s="527"/>
      <c r="AC62" s="465"/>
      <c r="AD62" s="465"/>
      <c r="AE62" s="486"/>
      <c r="AF62" s="336"/>
      <c r="AG62" s="347"/>
      <c r="AH62" s="115" t="s">
        <v>97</v>
      </c>
      <c r="AI62" s="115" t="s">
        <v>98</v>
      </c>
      <c r="AL62" s="115" t="s">
        <v>106</v>
      </c>
      <c r="AN62" s="115" t="s">
        <v>176</v>
      </c>
      <c r="AO62" s="115" t="s">
        <v>154</v>
      </c>
    </row>
    <row r="63" spans="1:41" ht="69.75" customHeight="1" x14ac:dyDescent="0.2">
      <c r="A63" s="513"/>
      <c r="B63" s="515"/>
      <c r="C63" s="539"/>
      <c r="D63" s="368"/>
      <c r="E63" s="478"/>
      <c r="F63" s="521"/>
      <c r="G63" s="392"/>
      <c r="H63" s="392"/>
      <c r="I63" s="60" t="str">
        <f>IF(OR(I62="1. BAJO",I62="2. BAJO",I62="3. BAJO",I62="4. BAJO",I62="5. BAJO"),"BAJO",IF(OR(I62="1. MODERADO",I62="2. MODERADO",I62="3. MODERADO",I62="4. MODERADO"),"MODERADO",IF(OR(I62="1. ALTO",I62="2. ALTO",I62="3. ALTO",I62="4. ALTO",I62="5. ALTO",I62="6. ALTO",I62="7. ALTO"),"ALTO",IF(OR(I62="1. EXTREMO",I62="2. EXTREMO",I62="3. EXTREMO",I62="4. EXTREMO",I62="5. EXTREMO",I62="6. EXTREMO",I62="7. EXTREMO",I62="8. EXTREMO",I62="9. EXTREMO"),"EXTREMO",""))))</f>
        <v>MODERADO</v>
      </c>
      <c r="J63" s="375"/>
      <c r="K63" s="534"/>
      <c r="L63" s="120" t="s">
        <v>90</v>
      </c>
      <c r="M63" s="54" t="s">
        <v>127</v>
      </c>
      <c r="N63" s="98">
        <f>IF(M63="OPORTUNA",15,IF(M63="INOPORTUNA",0,""))</f>
        <v>15</v>
      </c>
      <c r="O63" s="379"/>
      <c r="P63" s="381"/>
      <c r="Q63" s="383"/>
      <c r="R63" s="510"/>
      <c r="S63" s="100" t="s">
        <v>143</v>
      </c>
      <c r="T63" s="100" t="s">
        <v>144</v>
      </c>
      <c r="U63" s="368"/>
      <c r="V63" s="371"/>
      <c r="W63" s="530"/>
      <c r="X63" s="504"/>
      <c r="Y63" s="339"/>
      <c r="Z63" s="512"/>
      <c r="AA63" s="361"/>
      <c r="AB63" s="527"/>
      <c r="AC63" s="465"/>
      <c r="AD63" s="465"/>
      <c r="AE63" s="486"/>
      <c r="AF63" s="336"/>
      <c r="AG63" s="347"/>
      <c r="AH63" s="115" t="s">
        <v>100</v>
      </c>
      <c r="AI63" s="115" t="s">
        <v>101</v>
      </c>
      <c r="AJ63" s="115" t="s">
        <v>102</v>
      </c>
      <c r="AK63" s="115" t="s">
        <v>103</v>
      </c>
      <c r="AL63" s="115" t="s">
        <v>111</v>
      </c>
      <c r="AO63" s="115" t="s">
        <v>155</v>
      </c>
    </row>
    <row r="64" spans="1:41" ht="84" customHeight="1" x14ac:dyDescent="0.2">
      <c r="A64" s="513"/>
      <c r="B64" s="515"/>
      <c r="C64" s="539"/>
      <c r="D64" s="368"/>
      <c r="E64" s="66" t="s">
        <v>151</v>
      </c>
      <c r="F64" s="521"/>
      <c r="G64" s="392"/>
      <c r="H64" s="392"/>
      <c r="I64" s="60"/>
      <c r="J64" s="375"/>
      <c r="K64" s="534"/>
      <c r="L64" s="96" t="s">
        <v>115</v>
      </c>
      <c r="M64" s="54" t="s">
        <v>128</v>
      </c>
      <c r="N64" s="98">
        <f>IF(M64="PREVENIR",15,IF(M64="DETECTAR",10,IF(M64="NO ES UN CONTROL",0,"")))</f>
        <v>15</v>
      </c>
      <c r="O64" s="349" t="str">
        <f>IF(O61&lt;86,"DÉBIL",IF(O61&lt;96,"MODERADO",IF(O61&lt;101,"FUERTE","")))</f>
        <v>FUERTE</v>
      </c>
      <c r="P64" s="381"/>
      <c r="Q64" s="351" t="str">
        <f>IF(AND(O64="FUERTE",P61="FUERTE (SIEMPRE SE EJECUTA)"),"FUERTE",IF(OR(O64="DÉBIL",P61="DÉBIL (NO SE EJECUTA)"),"DÉBIL",IF(OR(O64="MODERADO",P61="MODERADO (ALGUNAS VECES)"),"MODERADO")))</f>
        <v>FUERTE</v>
      </c>
      <c r="R64" s="489" t="str">
        <f>IF(AND(O64="FUERTE",P61="FUERTE (SIEMPRE SE EJECUTA)"),"NO","SÍ")</f>
        <v>NO</v>
      </c>
      <c r="S64"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64"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64" s="368"/>
      <c r="V64" s="371"/>
      <c r="W64" s="530"/>
      <c r="X64" s="504"/>
      <c r="Y64" s="339"/>
      <c r="Z64" s="525"/>
      <c r="AA64" s="361"/>
      <c r="AB64" s="527"/>
      <c r="AC64" s="465"/>
      <c r="AD64" s="465"/>
      <c r="AE64" s="486"/>
      <c r="AF64" s="336" t="s">
        <v>348</v>
      </c>
      <c r="AG64" s="347"/>
      <c r="AH64" s="115" t="s">
        <v>97</v>
      </c>
      <c r="AO64" s="115" t="s">
        <v>156</v>
      </c>
    </row>
    <row r="65" spans="1:41" ht="55.5" customHeight="1" x14ac:dyDescent="0.2">
      <c r="A65" s="513"/>
      <c r="B65" s="515"/>
      <c r="C65" s="539"/>
      <c r="D65" s="368"/>
      <c r="E65" s="478" t="s">
        <v>349</v>
      </c>
      <c r="F65" s="521"/>
      <c r="G65" s="392"/>
      <c r="H65" s="392"/>
      <c r="I65" s="60"/>
      <c r="J65" s="375"/>
      <c r="K65" s="534"/>
      <c r="L65" s="96" t="s">
        <v>116</v>
      </c>
      <c r="M65" s="54" t="s">
        <v>84</v>
      </c>
      <c r="N65" s="98">
        <f>IF(M65="CONFIABLE",15,IF(M65="NO CONFIABLE",0,""))</f>
        <v>15</v>
      </c>
      <c r="O65" s="350"/>
      <c r="P65" s="381"/>
      <c r="Q65" s="351"/>
      <c r="R65" s="489"/>
      <c r="S65" s="355"/>
      <c r="T65" s="357"/>
      <c r="U65" s="368"/>
      <c r="V65" s="371"/>
      <c r="W65" s="530"/>
      <c r="X65" s="504"/>
      <c r="Y65" s="339"/>
      <c r="Z65" s="66" t="s">
        <v>181</v>
      </c>
      <c r="AA65" s="361"/>
      <c r="AB65" s="527"/>
      <c r="AC65" s="465"/>
      <c r="AD65" s="465"/>
      <c r="AE65" s="486"/>
      <c r="AF65" s="336"/>
      <c r="AG65" s="347"/>
      <c r="AH65" s="115" t="s">
        <v>142</v>
      </c>
      <c r="AJ65" s="115" t="s">
        <v>129</v>
      </c>
      <c r="AK65" s="115" t="s">
        <v>128</v>
      </c>
      <c r="AL65" s="115" t="s">
        <v>130</v>
      </c>
      <c r="AO65" s="115" t="s">
        <v>157</v>
      </c>
    </row>
    <row r="66" spans="1:41" ht="66.75" customHeight="1" x14ac:dyDescent="0.2">
      <c r="A66" s="513"/>
      <c r="B66" s="515"/>
      <c r="C66" s="539"/>
      <c r="D66" s="368"/>
      <c r="E66" s="478"/>
      <c r="F66" s="521"/>
      <c r="G66" s="392"/>
      <c r="H66" s="392"/>
      <c r="I66" s="60"/>
      <c r="J66" s="375"/>
      <c r="K66" s="534"/>
      <c r="L66" s="96" t="s">
        <v>117</v>
      </c>
      <c r="M66" s="54" t="s">
        <v>86</v>
      </c>
      <c r="N66" s="98">
        <f>IF(M66="SE INVESTIGAN Y SE RESUELVEN OPORTUNAMENTE",15,IF(M66="NO SE INVESTIGAN Y SE RESUELVEN OPORTUNAMENTE",0,""))</f>
        <v>15</v>
      </c>
      <c r="O66" s="350"/>
      <c r="P66" s="381"/>
      <c r="Q66" s="351"/>
      <c r="R66" s="489"/>
      <c r="S66" s="355"/>
      <c r="T66" s="357"/>
      <c r="U66" s="368"/>
      <c r="V66" s="371"/>
      <c r="W66" s="530"/>
      <c r="X66" s="504"/>
      <c r="Y66" s="339"/>
      <c r="Z66" s="511" t="s">
        <v>350</v>
      </c>
      <c r="AA66" s="361"/>
      <c r="AB66" s="527"/>
      <c r="AC66" s="465"/>
      <c r="AD66" s="465"/>
      <c r="AE66" s="486"/>
      <c r="AF66" s="336"/>
      <c r="AG66" s="347"/>
      <c r="AH66" s="115" t="s">
        <v>98</v>
      </c>
      <c r="AO66" s="115" t="s">
        <v>158</v>
      </c>
    </row>
    <row r="67" spans="1:41" ht="60.75" customHeight="1" x14ac:dyDescent="0.2">
      <c r="A67" s="514"/>
      <c r="B67" s="516"/>
      <c r="C67" s="539"/>
      <c r="D67" s="368"/>
      <c r="E67" s="479"/>
      <c r="F67" s="521"/>
      <c r="G67" s="392"/>
      <c r="H67" s="392"/>
      <c r="I67" s="124"/>
      <c r="J67" s="532"/>
      <c r="K67" s="534"/>
      <c r="L67" s="125" t="s">
        <v>118</v>
      </c>
      <c r="M67" s="126" t="s">
        <v>88</v>
      </c>
      <c r="N67" s="127">
        <f>IF(M67="COMPLETA",10,IF(M67="INCOMPLETA",5,IF(M67="NO EXISTE",0,"")))</f>
        <v>10</v>
      </c>
      <c r="O67" s="523"/>
      <c r="P67" s="382"/>
      <c r="Q67" s="351"/>
      <c r="R67" s="490"/>
      <c r="S67" s="356"/>
      <c r="T67" s="357"/>
      <c r="U67" s="368"/>
      <c r="V67" s="529"/>
      <c r="W67" s="480"/>
      <c r="X67" s="505"/>
      <c r="Y67" s="339"/>
      <c r="Z67" s="512"/>
      <c r="AA67" s="362"/>
      <c r="AB67" s="528"/>
      <c r="AC67" s="465"/>
      <c r="AD67" s="465"/>
      <c r="AE67" s="487"/>
      <c r="AF67" s="336"/>
      <c r="AG67" s="347"/>
      <c r="AO67" s="115" t="s">
        <v>159</v>
      </c>
    </row>
    <row r="68" spans="1:41" ht="37.5" customHeight="1" x14ac:dyDescent="0.2">
      <c r="A68" s="513" t="s">
        <v>260</v>
      </c>
      <c r="B68" s="515" t="s">
        <v>316</v>
      </c>
      <c r="C68" s="517" t="s">
        <v>351</v>
      </c>
      <c r="D68" s="516" t="s">
        <v>64</v>
      </c>
      <c r="E68" s="478" t="s">
        <v>352</v>
      </c>
      <c r="F68" s="520" t="s">
        <v>353</v>
      </c>
      <c r="G68" s="522" t="s">
        <v>110</v>
      </c>
      <c r="H68" s="522" t="s">
        <v>95</v>
      </c>
      <c r="I68" s="128" t="str">
        <f>CONCATENATE(G68,H68)</f>
        <v>PROBABLEMODERADO</v>
      </c>
      <c r="J68" s="375" t="str">
        <f>I69</f>
        <v>5. ALTO</v>
      </c>
      <c r="K68" s="506" t="s">
        <v>354</v>
      </c>
      <c r="L68" s="93" t="s">
        <v>89</v>
      </c>
      <c r="M68" s="56" t="s">
        <v>80</v>
      </c>
      <c r="N68" s="95">
        <f>IF(M68="ASIGNADO",15,IF(M68="NO ASIGNADO",0,""))</f>
        <v>15</v>
      </c>
      <c r="O68" s="379">
        <f>SUM(N68:N74)</f>
        <v>65</v>
      </c>
      <c r="P68" s="381" t="s">
        <v>135</v>
      </c>
      <c r="Q68" s="509">
        <f>IF(Q71="DÉBIL",0,IF(Q71="MODERADO",50,IF(Q71="FUERTE",100,"")))</f>
        <v>0</v>
      </c>
      <c r="R68" s="510"/>
      <c r="S68" s="499" t="s">
        <v>97</v>
      </c>
      <c r="T68" s="499" t="s">
        <v>97</v>
      </c>
      <c r="U68" s="500" t="s">
        <v>154</v>
      </c>
      <c r="V68" s="371" t="s">
        <v>102</v>
      </c>
      <c r="W68" s="501">
        <v>43739</v>
      </c>
      <c r="X68" s="504" t="s">
        <v>355</v>
      </c>
      <c r="Y68" s="488" t="s">
        <v>356</v>
      </c>
      <c r="Z68" s="491">
        <v>44196</v>
      </c>
      <c r="AA68" s="361" t="s">
        <v>149</v>
      </c>
      <c r="AB68" s="494" t="s">
        <v>357</v>
      </c>
      <c r="AC68" s="497"/>
      <c r="AD68" s="465"/>
      <c r="AE68" s="486" t="s">
        <v>337</v>
      </c>
      <c r="AF68" s="488" t="s">
        <v>358</v>
      </c>
      <c r="AG68" s="488"/>
      <c r="AH68" s="115" t="s">
        <v>93</v>
      </c>
      <c r="AI68" s="115" t="s">
        <v>94</v>
      </c>
      <c r="AJ68" s="115" t="s">
        <v>95</v>
      </c>
      <c r="AK68" s="115" t="s">
        <v>96</v>
      </c>
      <c r="AL68" s="115" t="s">
        <v>95</v>
      </c>
      <c r="AN68" s="115" t="s">
        <v>149</v>
      </c>
      <c r="AO68" s="115" t="s">
        <v>153</v>
      </c>
    </row>
    <row r="69" spans="1:41" ht="51.75" customHeight="1" x14ac:dyDescent="0.2">
      <c r="A69" s="513"/>
      <c r="B69" s="515"/>
      <c r="C69" s="518"/>
      <c r="D69" s="368"/>
      <c r="E69" s="478"/>
      <c r="F69" s="521"/>
      <c r="G69" s="392"/>
      <c r="H69" s="392"/>
      <c r="I69" s="60" t="str">
        <f>IF(I68="RARA VEZINSIGNIFICANTE","1. BAJO",IF(I68="RARA VEZMENOR","2. BAJO",IF(I68="IMPROBABLEINSIGNIFICANTE","3. BAJO",IF(I68="IMPROBABLEMENOR","4. BAJO",IF(I68="POSIBLEINSIGNIFICANTE","5. BAJO",IF(I68="RARA VEZMODERADO","1. MODERADO",IF(I68="IMPROBABLEMODERADO","2. MODERADO",IF(I68="POSIBLEMENOR","3. MODERADO",IF(I68="PROBABLEINSIGNIFICANTE","4. MODERADO",IF(I68="RARA VEZMAYOR","1. ALTO",IF(I68="IMPROBABLEMAYOR","2. ALTO",IF(I68="POSIBLEMODERADO","3. ALTO",IF(I68="PROBABLEMENOR","4. ALTO",IF(I68="PROBABLEMODERADO","5. ALTO",IF(I68="CASI SEGUROINSIGNIFICANTE","6. ALTO",IF(I68="CASI SEGUROMENOR","7. ALTO",IF(I68="RARA VEZCATASTRÓFICO","1. EXTREMO",IF(I68="IMPROBABLECATASTRÓFICO","2. EXTREMO",IF(I68="POSIBLEMAYOR","3. EXTREMO",IF(I68="POSIBLECATASTRÓFICO","4. EXTREMO",IF(I68="PROBABLEMAYOR","5. EXTREMO",IF(I68="PROBABLECATASTRÓFICO","6. EXTREMO",IF(I68="CASI SEGUROMODERADO","7. EXTREMO",IF(I68="CASI SEGUROMAYOR","8. EXTREMO",IF(I68="CASI SEGUROCATASTRÓFICO","9. EXTREMO","")))))))))))))))))))))))))</f>
        <v>5. ALTO</v>
      </c>
      <c r="J69" s="375"/>
      <c r="K69" s="507"/>
      <c r="L69" s="96" t="s">
        <v>175</v>
      </c>
      <c r="M69" s="54" t="s">
        <v>126</v>
      </c>
      <c r="N69" s="98">
        <f>IF(M69="ADECUADO",15,IF(M69="INADECUADO",0,""))</f>
        <v>15</v>
      </c>
      <c r="O69" s="379"/>
      <c r="P69" s="381"/>
      <c r="Q69" s="383"/>
      <c r="R69" s="510"/>
      <c r="S69" s="367"/>
      <c r="T69" s="367"/>
      <c r="U69" s="368"/>
      <c r="V69" s="371"/>
      <c r="W69" s="502"/>
      <c r="X69" s="504"/>
      <c r="Y69" s="347"/>
      <c r="Z69" s="492"/>
      <c r="AA69" s="361"/>
      <c r="AB69" s="495"/>
      <c r="AC69" s="465"/>
      <c r="AD69" s="465"/>
      <c r="AE69" s="486"/>
      <c r="AF69" s="347"/>
      <c r="AG69" s="347"/>
      <c r="AH69" s="115" t="s">
        <v>97</v>
      </c>
      <c r="AI69" s="115" t="s">
        <v>98</v>
      </c>
      <c r="AL69" s="115" t="s">
        <v>106</v>
      </c>
      <c r="AN69" s="115" t="s">
        <v>176</v>
      </c>
      <c r="AO69" s="115" t="s">
        <v>154</v>
      </c>
    </row>
    <row r="70" spans="1:41" ht="69.75" customHeight="1" x14ac:dyDescent="0.2">
      <c r="A70" s="513"/>
      <c r="B70" s="515"/>
      <c r="C70" s="518"/>
      <c r="D70" s="368"/>
      <c r="E70" s="478"/>
      <c r="F70" s="521"/>
      <c r="G70" s="392"/>
      <c r="H70" s="392"/>
      <c r="I70" s="60" t="str">
        <f>IF(OR(I69="1. BAJO",I69="2. BAJO",I69="3. BAJO",I69="4. BAJO",I69="5. BAJO"),"BAJO",IF(OR(I69="1. MODERADO",I69="2. MODERADO",I69="3. MODERADO",I69="4. MODERADO"),"MODERADO",IF(OR(I69="1. ALTO",I69="2. ALTO",I69="3. ALTO",I69="4. ALTO",I69="5. ALTO",I69="6. ALTO",I69="7. ALTO"),"ALTO",IF(OR(I69="1. EXTREMO",I69="2. EXTREMO",I69="3. EXTREMO",I69="4. EXTREMO",I69="5. EXTREMO",I69="6. EXTREMO",I69="7. EXTREMO",I69="8. EXTREMO",I69="9. EXTREMO"),"EXTREMO",""))))</f>
        <v>ALTO</v>
      </c>
      <c r="J70" s="375"/>
      <c r="K70" s="507"/>
      <c r="L70" s="120" t="s">
        <v>90</v>
      </c>
      <c r="M70" s="54" t="s">
        <v>83</v>
      </c>
      <c r="N70" s="98">
        <f>IF(M70="OPORTUNA",15,IF(M70="INOPORTUNA",0,""))</f>
        <v>0</v>
      </c>
      <c r="O70" s="379"/>
      <c r="P70" s="381"/>
      <c r="Q70" s="383"/>
      <c r="R70" s="510"/>
      <c r="S70" s="100" t="s">
        <v>143</v>
      </c>
      <c r="T70" s="100" t="s">
        <v>144</v>
      </c>
      <c r="U70" s="368"/>
      <c r="V70" s="371"/>
      <c r="W70" s="502"/>
      <c r="X70" s="504"/>
      <c r="Y70" s="347"/>
      <c r="Z70" s="492"/>
      <c r="AA70" s="361"/>
      <c r="AB70" s="495"/>
      <c r="AC70" s="465"/>
      <c r="AD70" s="465"/>
      <c r="AE70" s="486"/>
      <c r="AF70" s="347"/>
      <c r="AG70" s="347"/>
      <c r="AH70" s="115" t="s">
        <v>100</v>
      </c>
      <c r="AI70" s="115" t="s">
        <v>101</v>
      </c>
      <c r="AJ70" s="115" t="s">
        <v>102</v>
      </c>
      <c r="AK70" s="115" t="s">
        <v>103</v>
      </c>
      <c r="AL70" s="115" t="s">
        <v>111</v>
      </c>
      <c r="AO70" s="115" t="s">
        <v>155</v>
      </c>
    </row>
    <row r="71" spans="1:41" ht="84" customHeight="1" x14ac:dyDescent="0.2">
      <c r="A71" s="513"/>
      <c r="B71" s="515"/>
      <c r="C71" s="518"/>
      <c r="D71" s="368"/>
      <c r="E71" s="66" t="s">
        <v>151</v>
      </c>
      <c r="F71" s="521"/>
      <c r="G71" s="392"/>
      <c r="H71" s="392"/>
      <c r="I71" s="60"/>
      <c r="J71" s="375"/>
      <c r="K71" s="507"/>
      <c r="L71" s="96" t="s">
        <v>115</v>
      </c>
      <c r="M71" s="54" t="s">
        <v>128</v>
      </c>
      <c r="N71" s="98">
        <f>IF(M71="PREVENIR",15,IF(M71="DETECTAR",10,IF(M71="NO ES UN CONTROL",0,"")))</f>
        <v>15</v>
      </c>
      <c r="O71" s="349" t="str">
        <f>IF(O68&lt;86,"DÉBIL",IF(O68&lt;96,"MODERADO",IF(O68&lt;101,"FUERTE","")))</f>
        <v>DÉBIL</v>
      </c>
      <c r="P71" s="381"/>
      <c r="Q71" s="351" t="str">
        <f>IF(AND(O71="FUERTE",P68="FUERTE (SIEMPRE SE EJECUTA)"),"FUERTE",IF(OR(O71="DÉBIL",P68="DÉBIL (NO SE EJECUTA)"),"DÉBIL",IF(OR(O71="MODERADO",P68="MODERADO (ALGUNAS VECES)"),"MODERADO")))</f>
        <v>DÉBIL</v>
      </c>
      <c r="R71" s="489" t="str">
        <f>IF(AND(O71="FUERTE",P68="FUERTE (SIEMPRE SE EJECUTA)"),"NO","SÍ")</f>
        <v>SÍ</v>
      </c>
      <c r="S71"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71"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71" s="368"/>
      <c r="V71" s="371"/>
      <c r="W71" s="502"/>
      <c r="X71" s="504"/>
      <c r="Y71" s="347"/>
      <c r="Z71" s="493"/>
      <c r="AA71" s="361"/>
      <c r="AB71" s="495"/>
      <c r="AC71" s="465"/>
      <c r="AD71" s="465"/>
      <c r="AE71" s="486"/>
      <c r="AF71" s="332" t="s">
        <v>359</v>
      </c>
      <c r="AG71" s="347"/>
      <c r="AH71" s="115" t="s">
        <v>97</v>
      </c>
      <c r="AO71" s="115" t="s">
        <v>156</v>
      </c>
    </row>
    <row r="72" spans="1:41" ht="55.5" customHeight="1" x14ac:dyDescent="0.2">
      <c r="A72" s="513"/>
      <c r="B72" s="515"/>
      <c r="C72" s="518"/>
      <c r="D72" s="368"/>
      <c r="E72" s="478" t="s">
        <v>360</v>
      </c>
      <c r="F72" s="521"/>
      <c r="G72" s="392"/>
      <c r="H72" s="392"/>
      <c r="I72" s="60"/>
      <c r="J72" s="375"/>
      <c r="K72" s="507"/>
      <c r="L72" s="96" t="s">
        <v>116</v>
      </c>
      <c r="M72" s="54" t="s">
        <v>84</v>
      </c>
      <c r="N72" s="98">
        <f>IF(M72="CONFIABLE",15,IF(M72="NO CONFIABLE",0,""))</f>
        <v>15</v>
      </c>
      <c r="O72" s="350"/>
      <c r="P72" s="381"/>
      <c r="Q72" s="351"/>
      <c r="R72" s="489"/>
      <c r="S72" s="355"/>
      <c r="T72" s="357"/>
      <c r="U72" s="368"/>
      <c r="V72" s="371"/>
      <c r="W72" s="502"/>
      <c r="X72" s="504"/>
      <c r="Y72" s="347"/>
      <c r="Z72" s="66" t="s">
        <v>181</v>
      </c>
      <c r="AA72" s="361"/>
      <c r="AB72" s="495"/>
      <c r="AC72" s="465"/>
      <c r="AD72" s="465"/>
      <c r="AE72" s="486"/>
      <c r="AF72" s="347"/>
      <c r="AG72" s="347"/>
      <c r="AH72" s="115" t="s">
        <v>142</v>
      </c>
      <c r="AJ72" s="115" t="s">
        <v>129</v>
      </c>
      <c r="AK72" s="115" t="s">
        <v>128</v>
      </c>
      <c r="AL72" s="115" t="s">
        <v>130</v>
      </c>
      <c r="AO72" s="115" t="s">
        <v>157</v>
      </c>
    </row>
    <row r="73" spans="1:41" ht="115.5" customHeight="1" x14ac:dyDescent="0.2">
      <c r="A73" s="513"/>
      <c r="B73" s="515"/>
      <c r="C73" s="518"/>
      <c r="D73" s="368"/>
      <c r="E73" s="478"/>
      <c r="F73" s="521"/>
      <c r="G73" s="392"/>
      <c r="H73" s="392"/>
      <c r="I73" s="60"/>
      <c r="J73" s="375"/>
      <c r="K73" s="507"/>
      <c r="L73" s="96" t="s">
        <v>117</v>
      </c>
      <c r="M73" s="54" t="s">
        <v>87</v>
      </c>
      <c r="N73" s="98">
        <f>IF(M73="SE INVESTIGAN Y SE RESUELVEN OPORTUNAMENTE",15,IF(M73="NO SE INVESTIGAN Y SE RESUELVEN OPORTUNAMENTE",0,""))</f>
        <v>0</v>
      </c>
      <c r="O73" s="350"/>
      <c r="P73" s="381"/>
      <c r="Q73" s="351"/>
      <c r="R73" s="489"/>
      <c r="S73" s="355"/>
      <c r="T73" s="357"/>
      <c r="U73" s="368"/>
      <c r="V73" s="371"/>
      <c r="W73" s="502"/>
      <c r="X73" s="504"/>
      <c r="Y73" s="347"/>
      <c r="Z73" s="480" t="s">
        <v>361</v>
      </c>
      <c r="AA73" s="361"/>
      <c r="AB73" s="495"/>
      <c r="AC73" s="465"/>
      <c r="AD73" s="465"/>
      <c r="AE73" s="486"/>
      <c r="AF73" s="347"/>
      <c r="AG73" s="347"/>
      <c r="AH73" s="115" t="s">
        <v>98</v>
      </c>
      <c r="AO73" s="115" t="s">
        <v>158</v>
      </c>
    </row>
    <row r="74" spans="1:41" ht="60.75" customHeight="1" x14ac:dyDescent="0.2">
      <c r="A74" s="514"/>
      <c r="B74" s="516"/>
      <c r="C74" s="519"/>
      <c r="D74" s="369"/>
      <c r="E74" s="479"/>
      <c r="F74" s="521"/>
      <c r="G74" s="393"/>
      <c r="H74" s="393"/>
      <c r="I74" s="60"/>
      <c r="J74" s="375"/>
      <c r="K74" s="508"/>
      <c r="L74" s="102" t="s">
        <v>118</v>
      </c>
      <c r="M74" s="61" t="s">
        <v>131</v>
      </c>
      <c r="N74" s="104">
        <f>IF(M74="COMPLETA",10,IF(M74="INCOMPLETA",5,IF(M74="NO EXISTE",0,"")))</f>
        <v>5</v>
      </c>
      <c r="O74" s="350"/>
      <c r="P74" s="382"/>
      <c r="Q74" s="352"/>
      <c r="R74" s="490"/>
      <c r="S74" s="356"/>
      <c r="T74" s="357"/>
      <c r="U74" s="369"/>
      <c r="V74" s="371"/>
      <c r="W74" s="503"/>
      <c r="X74" s="505"/>
      <c r="Y74" s="348"/>
      <c r="Z74" s="481"/>
      <c r="AA74" s="362"/>
      <c r="AB74" s="496"/>
      <c r="AC74" s="498"/>
      <c r="AD74" s="465"/>
      <c r="AE74" s="487"/>
      <c r="AF74" s="348"/>
      <c r="AG74" s="348"/>
      <c r="AO74" s="115" t="s">
        <v>159</v>
      </c>
    </row>
    <row r="75" spans="1:41" ht="27.75" customHeight="1" x14ac:dyDescent="0.2">
      <c r="A75" s="482" t="s">
        <v>70</v>
      </c>
      <c r="B75" s="482"/>
      <c r="C75" s="482"/>
      <c r="D75" s="482"/>
      <c r="E75" s="482"/>
      <c r="F75" s="482"/>
      <c r="G75" s="482"/>
      <c r="H75" s="482"/>
      <c r="I75" s="482"/>
      <c r="J75" s="482"/>
      <c r="K75" s="482"/>
      <c r="L75" s="482"/>
      <c r="M75" s="482"/>
      <c r="N75" s="482"/>
      <c r="O75" s="482"/>
      <c r="P75" s="482"/>
      <c r="Q75" s="482"/>
      <c r="R75" s="482"/>
      <c r="S75" s="482"/>
      <c r="T75" s="482"/>
      <c r="U75" s="482"/>
      <c r="V75" s="482"/>
      <c r="W75" s="482"/>
      <c r="X75" s="482"/>
      <c r="Y75" s="482"/>
      <c r="Z75" s="482"/>
      <c r="AA75" s="482"/>
      <c r="AB75" s="482"/>
      <c r="AC75" s="482"/>
      <c r="AD75" s="482"/>
      <c r="AE75" s="482"/>
      <c r="AF75" s="482"/>
      <c r="AG75" s="482"/>
      <c r="AO75" s="115" t="s">
        <v>160</v>
      </c>
    </row>
    <row r="76" spans="1:41" ht="21.75" customHeight="1" x14ac:dyDescent="0.2">
      <c r="A76" s="337" t="s">
        <v>34</v>
      </c>
      <c r="B76" s="337"/>
      <c r="C76" s="337"/>
      <c r="D76" s="337"/>
      <c r="E76" s="337"/>
      <c r="F76" s="337"/>
      <c r="G76" s="337"/>
      <c r="H76" s="337"/>
      <c r="I76" s="337"/>
      <c r="J76" s="337"/>
      <c r="K76" s="337"/>
      <c r="L76" s="337"/>
      <c r="M76" s="337"/>
      <c r="N76" s="337"/>
      <c r="O76" s="337"/>
      <c r="P76" s="337"/>
      <c r="Q76" s="337"/>
      <c r="R76" s="337"/>
      <c r="S76" s="337"/>
      <c r="T76" s="337"/>
      <c r="U76" s="337"/>
      <c r="V76" s="337"/>
      <c r="W76" s="337"/>
      <c r="X76" s="337"/>
      <c r="Y76" s="337"/>
      <c r="Z76" s="337"/>
      <c r="AA76" s="337"/>
      <c r="AB76" s="337"/>
      <c r="AC76" s="337"/>
      <c r="AD76" s="337"/>
      <c r="AE76" s="337"/>
      <c r="AF76" s="337"/>
      <c r="AG76" s="337"/>
      <c r="AO76" s="115" t="s">
        <v>161</v>
      </c>
    </row>
    <row r="77" spans="1:41" ht="27.75" customHeight="1" x14ac:dyDescent="0.2">
      <c r="A77" s="483" t="s">
        <v>55</v>
      </c>
      <c r="B77" s="483"/>
      <c r="C77" s="483" t="s">
        <v>67</v>
      </c>
      <c r="D77" s="483"/>
      <c r="E77" s="483"/>
      <c r="F77" s="483"/>
      <c r="G77" s="483"/>
      <c r="H77" s="483"/>
      <c r="I77" s="483"/>
      <c r="J77" s="483"/>
      <c r="K77" s="483"/>
      <c r="L77" s="483"/>
      <c r="M77" s="483"/>
      <c r="N77" s="483"/>
      <c r="O77" s="483"/>
      <c r="P77" s="483"/>
      <c r="Q77" s="483"/>
      <c r="R77" s="483"/>
      <c r="S77" s="483"/>
      <c r="T77" s="483"/>
      <c r="U77" s="483"/>
      <c r="V77" s="483"/>
      <c r="W77" s="483"/>
      <c r="X77" s="483"/>
      <c r="Y77" s="483"/>
      <c r="Z77" s="484" t="s">
        <v>182</v>
      </c>
      <c r="AA77" s="484"/>
      <c r="AB77" s="484"/>
      <c r="AC77" s="484"/>
      <c r="AD77" s="485" t="s">
        <v>26</v>
      </c>
      <c r="AE77" s="485"/>
      <c r="AF77" s="485"/>
      <c r="AG77" s="485"/>
      <c r="AO77" s="115" t="s">
        <v>162</v>
      </c>
    </row>
    <row r="78" spans="1:41" s="43" customFormat="1" ht="39.75" customHeight="1" x14ac:dyDescent="0.2">
      <c r="A78" s="459" t="s">
        <v>362</v>
      </c>
      <c r="B78" s="460"/>
      <c r="C78" s="472" t="s">
        <v>363</v>
      </c>
      <c r="D78" s="473"/>
      <c r="E78" s="473"/>
      <c r="F78" s="473"/>
      <c r="G78" s="473"/>
      <c r="H78" s="473"/>
      <c r="I78" s="473"/>
      <c r="J78" s="473"/>
      <c r="K78" s="473"/>
      <c r="L78" s="473"/>
      <c r="M78" s="473"/>
      <c r="N78" s="473"/>
      <c r="O78" s="473"/>
      <c r="P78" s="473"/>
      <c r="Q78" s="473"/>
      <c r="R78" s="473"/>
      <c r="S78" s="473"/>
      <c r="T78" s="473"/>
      <c r="U78" s="473"/>
      <c r="V78" s="473"/>
      <c r="W78" s="473"/>
      <c r="X78" s="473"/>
      <c r="Y78" s="474"/>
      <c r="Z78" s="475">
        <v>43852</v>
      </c>
      <c r="AA78" s="463"/>
      <c r="AB78" s="463"/>
      <c r="AC78" s="464"/>
      <c r="AD78" s="476" t="s">
        <v>364</v>
      </c>
      <c r="AE78" s="477"/>
      <c r="AF78" s="477"/>
      <c r="AG78" s="477"/>
      <c r="AO78" s="115" t="s">
        <v>163</v>
      </c>
    </row>
    <row r="79" spans="1:41" s="43" customFormat="1" ht="27.75" customHeight="1" x14ac:dyDescent="0.2">
      <c r="A79" s="459" t="s">
        <v>113</v>
      </c>
      <c r="B79" s="460"/>
      <c r="C79" s="461"/>
      <c r="D79" s="461"/>
      <c r="E79" s="461"/>
      <c r="F79" s="461"/>
      <c r="G79" s="461"/>
      <c r="H79" s="461"/>
      <c r="I79" s="461"/>
      <c r="J79" s="461"/>
      <c r="K79" s="461"/>
      <c r="L79" s="461"/>
      <c r="M79" s="461"/>
      <c r="N79" s="461"/>
      <c r="O79" s="461"/>
      <c r="P79" s="461"/>
      <c r="Q79" s="461"/>
      <c r="R79" s="461"/>
      <c r="S79" s="461"/>
      <c r="T79" s="461"/>
      <c r="U79" s="461"/>
      <c r="V79" s="461"/>
      <c r="W79" s="461"/>
      <c r="X79" s="461"/>
      <c r="Y79" s="461"/>
      <c r="Z79" s="462"/>
      <c r="AA79" s="463"/>
      <c r="AB79" s="463"/>
      <c r="AC79" s="464"/>
      <c r="AD79" s="465"/>
      <c r="AE79" s="465"/>
      <c r="AF79" s="465"/>
      <c r="AG79" s="465"/>
      <c r="AO79" s="115" t="s">
        <v>365</v>
      </c>
    </row>
    <row r="80" spans="1:41" s="43" customFormat="1" ht="27.75" customHeight="1" x14ac:dyDescent="0.2">
      <c r="A80" s="459" t="s">
        <v>113</v>
      </c>
      <c r="B80" s="460"/>
      <c r="C80" s="461"/>
      <c r="D80" s="461"/>
      <c r="E80" s="461"/>
      <c r="F80" s="461"/>
      <c r="G80" s="461"/>
      <c r="H80" s="461"/>
      <c r="I80" s="461"/>
      <c r="J80" s="461"/>
      <c r="K80" s="461"/>
      <c r="L80" s="461"/>
      <c r="M80" s="461"/>
      <c r="N80" s="461"/>
      <c r="O80" s="461"/>
      <c r="P80" s="461"/>
      <c r="Q80" s="461"/>
      <c r="R80" s="461"/>
      <c r="S80" s="461"/>
      <c r="T80" s="461"/>
      <c r="U80" s="461"/>
      <c r="V80" s="461"/>
      <c r="W80" s="461"/>
      <c r="X80" s="461"/>
      <c r="Y80" s="461"/>
      <c r="Z80" s="462"/>
      <c r="AA80" s="463"/>
      <c r="AB80" s="463"/>
      <c r="AC80" s="464"/>
      <c r="AD80" s="465"/>
      <c r="AE80" s="465"/>
      <c r="AF80" s="465"/>
      <c r="AG80" s="465"/>
      <c r="AO80" s="115" t="s">
        <v>164</v>
      </c>
    </row>
    <row r="81" spans="1:41" ht="15" customHeight="1" x14ac:dyDescent="0.2">
      <c r="A81" s="466" t="s">
        <v>37</v>
      </c>
      <c r="B81" s="466"/>
      <c r="C81" s="466"/>
      <c r="D81" s="466"/>
      <c r="E81" s="466"/>
      <c r="F81" s="466"/>
      <c r="G81" s="466"/>
      <c r="H81" s="466"/>
      <c r="I81" s="466"/>
      <c r="J81" s="466"/>
      <c r="K81" s="466"/>
      <c r="L81" s="466"/>
      <c r="M81" s="466"/>
      <c r="N81" s="466"/>
      <c r="O81" s="466"/>
      <c r="P81" s="466"/>
      <c r="Q81" s="466"/>
      <c r="R81" s="466"/>
      <c r="S81" s="466"/>
      <c r="T81" s="466"/>
      <c r="U81" s="466"/>
      <c r="V81" s="466"/>
      <c r="W81" s="466"/>
      <c r="X81" s="466"/>
      <c r="Y81" s="466"/>
      <c r="Z81" s="466"/>
      <c r="AA81" s="466"/>
      <c r="AB81" s="466"/>
      <c r="AC81" s="466"/>
      <c r="AD81" s="466"/>
      <c r="AE81" s="466"/>
      <c r="AF81" s="466"/>
      <c r="AG81" s="466"/>
      <c r="AO81" s="115" t="s">
        <v>165</v>
      </c>
    </row>
    <row r="82" spans="1:41" customFormat="1" ht="30.75" customHeight="1" x14ac:dyDescent="0.25">
      <c r="A82" s="467" t="s">
        <v>26</v>
      </c>
      <c r="B82" s="467"/>
      <c r="C82" s="467"/>
      <c r="D82" s="467"/>
      <c r="E82" s="467"/>
      <c r="F82" s="467"/>
      <c r="G82" s="467" t="s">
        <v>77</v>
      </c>
      <c r="H82" s="467"/>
      <c r="I82" s="467"/>
      <c r="J82" s="467"/>
      <c r="K82" s="467"/>
      <c r="L82" s="467"/>
      <c r="M82" s="468" t="s">
        <v>69</v>
      </c>
      <c r="N82" s="469"/>
      <c r="O82" s="469"/>
      <c r="P82" s="469"/>
      <c r="Q82" s="469"/>
      <c r="R82" s="469"/>
      <c r="S82" s="469"/>
      <c r="T82" s="469"/>
      <c r="U82" s="469"/>
      <c r="V82" s="470"/>
      <c r="W82" s="468" t="s">
        <v>150</v>
      </c>
      <c r="X82" s="469"/>
      <c r="Y82" s="469"/>
      <c r="Z82" s="469"/>
      <c r="AA82" s="470"/>
      <c r="AB82" s="471" t="str">
        <f>IF(X7="X","APOYO OFICINA ASESORA DE PLANEACIÓN","APOYO OFICINA DE CONTROL INTERNO")</f>
        <v>APOYO OFICINA ASESORA DE PLANEACIÓN</v>
      </c>
      <c r="AC82" s="471"/>
      <c r="AD82" s="471"/>
      <c r="AE82" s="471"/>
      <c r="AF82" s="471"/>
      <c r="AG82" s="471"/>
      <c r="AH82" s="105"/>
      <c r="AO82" s="115" t="s">
        <v>166</v>
      </c>
    </row>
    <row r="83" spans="1:41" s="37" customFormat="1" ht="33.75" customHeight="1" x14ac:dyDescent="0.25">
      <c r="A83" s="109" t="s">
        <v>32</v>
      </c>
      <c r="B83" s="449" t="s">
        <v>366</v>
      </c>
      <c r="C83" s="450"/>
      <c r="D83" s="450"/>
      <c r="E83" s="450"/>
      <c r="F83" s="451"/>
      <c r="G83" s="110" t="s">
        <v>32</v>
      </c>
      <c r="H83" s="452" t="s">
        <v>367</v>
      </c>
      <c r="I83" s="453"/>
      <c r="J83" s="453"/>
      <c r="K83" s="453"/>
      <c r="L83" s="454"/>
      <c r="M83" s="110" t="s">
        <v>32</v>
      </c>
      <c r="N83" s="111"/>
      <c r="O83" s="455" t="s">
        <v>368</v>
      </c>
      <c r="P83" s="455"/>
      <c r="Q83" s="455"/>
      <c r="R83" s="455"/>
      <c r="S83" s="455"/>
      <c r="T83" s="455"/>
      <c r="U83" s="455"/>
      <c r="V83" s="456"/>
      <c r="W83" s="112" t="s">
        <v>32</v>
      </c>
      <c r="X83" s="452"/>
      <c r="Y83" s="453"/>
      <c r="Z83" s="453"/>
      <c r="AA83" s="454"/>
      <c r="AB83" s="112" t="s">
        <v>32</v>
      </c>
      <c r="AC83" s="213"/>
      <c r="AD83" s="213"/>
      <c r="AE83" s="213"/>
      <c r="AF83" s="213"/>
      <c r="AG83" s="213"/>
      <c r="AO83" s="115" t="s">
        <v>167</v>
      </c>
    </row>
    <row r="84" spans="1:41" s="37" customFormat="1" ht="32.25" customHeight="1" x14ac:dyDescent="0.25">
      <c r="A84" s="109" t="s">
        <v>33</v>
      </c>
      <c r="B84" s="457" t="s">
        <v>369</v>
      </c>
      <c r="C84" s="450"/>
      <c r="D84" s="450"/>
      <c r="E84" s="450"/>
      <c r="F84" s="451"/>
      <c r="G84" s="109" t="s">
        <v>33</v>
      </c>
      <c r="H84" s="458" t="s">
        <v>370</v>
      </c>
      <c r="I84" s="458"/>
      <c r="J84" s="458"/>
      <c r="K84" s="458"/>
      <c r="L84" s="458"/>
      <c r="M84" s="110" t="s">
        <v>33</v>
      </c>
      <c r="N84" s="113"/>
      <c r="O84" s="458" t="s">
        <v>371</v>
      </c>
      <c r="P84" s="458"/>
      <c r="Q84" s="458"/>
      <c r="R84" s="458"/>
      <c r="S84" s="458"/>
      <c r="T84" s="458"/>
      <c r="U84" s="458"/>
      <c r="V84" s="458"/>
      <c r="W84" s="109" t="s">
        <v>33</v>
      </c>
      <c r="X84" s="452"/>
      <c r="Y84" s="453"/>
      <c r="Z84" s="453"/>
      <c r="AA84" s="454"/>
      <c r="AB84" s="109" t="s">
        <v>33</v>
      </c>
      <c r="AC84" s="213"/>
      <c r="AD84" s="213"/>
      <c r="AE84" s="213"/>
      <c r="AF84" s="213"/>
      <c r="AG84" s="213"/>
      <c r="AO84" s="115" t="s">
        <v>168</v>
      </c>
    </row>
    <row r="85" spans="1:41" s="43" customFormat="1" x14ac:dyDescent="0.2">
      <c r="D85" s="79"/>
      <c r="AO85" s="115" t="s">
        <v>169</v>
      </c>
    </row>
    <row r="86" spans="1:41" x14ac:dyDescent="0.2">
      <c r="AO86" s="115" t="s">
        <v>170</v>
      </c>
    </row>
    <row r="87" spans="1:41" x14ac:dyDescent="0.2">
      <c r="AO87" s="115" t="s">
        <v>171</v>
      </c>
    </row>
    <row r="88" spans="1:41" x14ac:dyDescent="0.2">
      <c r="AO88" s="115" t="s">
        <v>172</v>
      </c>
    </row>
    <row r="89" spans="1:41" x14ac:dyDescent="0.2">
      <c r="AO89" s="115" t="s">
        <v>173</v>
      </c>
    </row>
    <row r="90" spans="1:41" x14ac:dyDescent="0.2">
      <c r="AO90" s="115" t="s">
        <v>174</v>
      </c>
    </row>
  </sheetData>
  <sheetProtection selectLockedCells="1"/>
  <dataConsolidate/>
  <mergeCells count="402">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W10:W11"/>
    <mergeCell ref="X10:X11"/>
    <mergeCell ref="Y10:AB10"/>
    <mergeCell ref="A12:A18"/>
    <mergeCell ref="B12:B18"/>
    <mergeCell ref="C12:C18"/>
    <mergeCell ref="D12:D18"/>
    <mergeCell ref="E12:E14"/>
    <mergeCell ref="F12:F18"/>
    <mergeCell ref="G12:G18"/>
    <mergeCell ref="Q10:Q11"/>
    <mergeCell ref="R10:R11"/>
    <mergeCell ref="S10:S11"/>
    <mergeCell ref="T10:T11"/>
    <mergeCell ref="U10:U11"/>
    <mergeCell ref="V10:V11"/>
    <mergeCell ref="AD12:AD18"/>
    <mergeCell ref="AE12:AE18"/>
    <mergeCell ref="AF12:AF14"/>
    <mergeCell ref="AG12:AG18"/>
    <mergeCell ref="O15:O18"/>
    <mergeCell ref="Q15:Q18"/>
    <mergeCell ref="R15:R18"/>
    <mergeCell ref="S15:S18"/>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O12:O14"/>
    <mergeCell ref="P12:P18"/>
    <mergeCell ref="E16:E18"/>
    <mergeCell ref="Z17:Z18"/>
    <mergeCell ref="A19:A25"/>
    <mergeCell ref="B19:B25"/>
    <mergeCell ref="C19:C25"/>
    <mergeCell ref="D19:D25"/>
    <mergeCell ref="E19:E21"/>
    <mergeCell ref="F19:F25"/>
    <mergeCell ref="G19:G25"/>
    <mergeCell ref="H19:H25"/>
    <mergeCell ref="H12:H18"/>
    <mergeCell ref="J12:J18"/>
    <mergeCell ref="K12:K18"/>
    <mergeCell ref="Q12:Q14"/>
    <mergeCell ref="AE19:AE25"/>
    <mergeCell ref="AF19:AF21"/>
    <mergeCell ref="AG19:AG25"/>
    <mergeCell ref="O22:O25"/>
    <mergeCell ref="Q22:Q25"/>
    <mergeCell ref="R22:R25"/>
    <mergeCell ref="S22:S25"/>
    <mergeCell ref="T22:T25"/>
    <mergeCell ref="AF22:AF25"/>
    <mergeCell ref="Y19:Y25"/>
    <mergeCell ref="Z19:Z22"/>
    <mergeCell ref="AA19:AA25"/>
    <mergeCell ref="AB19:AB25"/>
    <mergeCell ref="AC19:AC25"/>
    <mergeCell ref="AD19:AD25"/>
    <mergeCell ref="S19:S20"/>
    <mergeCell ref="T19:T20"/>
    <mergeCell ref="U19:U25"/>
    <mergeCell ref="V19:V25"/>
    <mergeCell ref="W19:W25"/>
    <mergeCell ref="X19:X25"/>
    <mergeCell ref="O19:O21"/>
    <mergeCell ref="P19:P25"/>
    <mergeCell ref="Q19:Q21"/>
    <mergeCell ref="E23:E25"/>
    <mergeCell ref="Z24:Z25"/>
    <mergeCell ref="A26:A32"/>
    <mergeCell ref="B26:B32"/>
    <mergeCell ref="C26:C32"/>
    <mergeCell ref="D26:D32"/>
    <mergeCell ref="E26:E28"/>
    <mergeCell ref="F26:F32"/>
    <mergeCell ref="G26:G32"/>
    <mergeCell ref="H26:H32"/>
    <mergeCell ref="J19:J25"/>
    <mergeCell ref="K19:K25"/>
    <mergeCell ref="R19:R21"/>
    <mergeCell ref="AE26:AE32"/>
    <mergeCell ref="AF26:AF28"/>
    <mergeCell ref="AG26:AG32"/>
    <mergeCell ref="O29:O32"/>
    <mergeCell ref="Q29:Q32"/>
    <mergeCell ref="R29:R32"/>
    <mergeCell ref="S29:S32"/>
    <mergeCell ref="T29:T32"/>
    <mergeCell ref="AF29:AF32"/>
    <mergeCell ref="Y26:Y32"/>
    <mergeCell ref="Z26:Z29"/>
    <mergeCell ref="AA26:AA32"/>
    <mergeCell ref="AB26:AB32"/>
    <mergeCell ref="AC26:AC32"/>
    <mergeCell ref="AD26:AD32"/>
    <mergeCell ref="S26:S27"/>
    <mergeCell ref="T26:T27"/>
    <mergeCell ref="U26:U32"/>
    <mergeCell ref="V26:V32"/>
    <mergeCell ref="W26:W32"/>
    <mergeCell ref="X26:X32"/>
    <mergeCell ref="O26:O28"/>
    <mergeCell ref="P26:P32"/>
    <mergeCell ref="Q26:Q28"/>
    <mergeCell ref="E30:E32"/>
    <mergeCell ref="Z31:Z32"/>
    <mergeCell ref="A33:A39"/>
    <mergeCell ref="B33:B39"/>
    <mergeCell ref="C33:C39"/>
    <mergeCell ref="D33:D39"/>
    <mergeCell ref="E33:E35"/>
    <mergeCell ref="F33:F39"/>
    <mergeCell ref="G33:G39"/>
    <mergeCell ref="H33:H39"/>
    <mergeCell ref="J26:J32"/>
    <mergeCell ref="K26:K32"/>
    <mergeCell ref="R26:R28"/>
    <mergeCell ref="AE33:AE39"/>
    <mergeCell ref="AF33:AF35"/>
    <mergeCell ref="AG33:AG39"/>
    <mergeCell ref="O36:O39"/>
    <mergeCell ref="Q36:Q39"/>
    <mergeCell ref="R36:R39"/>
    <mergeCell ref="S36:S39"/>
    <mergeCell ref="T36:T39"/>
    <mergeCell ref="AF36:AF39"/>
    <mergeCell ref="Y33:Y39"/>
    <mergeCell ref="Z33:Z36"/>
    <mergeCell ref="AA33:AA39"/>
    <mergeCell ref="AB33:AB39"/>
    <mergeCell ref="AC33:AC39"/>
    <mergeCell ref="AD33:AD39"/>
    <mergeCell ref="S33:S34"/>
    <mergeCell ref="T33:T34"/>
    <mergeCell ref="U33:U39"/>
    <mergeCell ref="V33:V39"/>
    <mergeCell ref="W33:W39"/>
    <mergeCell ref="X33:X39"/>
    <mergeCell ref="O33:O35"/>
    <mergeCell ref="P33:P39"/>
    <mergeCell ref="Q33:Q35"/>
    <mergeCell ref="E37:E39"/>
    <mergeCell ref="Z38:Z39"/>
    <mergeCell ref="A40:A46"/>
    <mergeCell ref="B40:B46"/>
    <mergeCell ref="C40:C46"/>
    <mergeCell ref="D40:D46"/>
    <mergeCell ref="E40:E42"/>
    <mergeCell ref="F40:F46"/>
    <mergeCell ref="G40:G46"/>
    <mergeCell ref="H40:H46"/>
    <mergeCell ref="J33:J39"/>
    <mergeCell ref="K33:K39"/>
    <mergeCell ref="R33:R35"/>
    <mergeCell ref="AE40:AE46"/>
    <mergeCell ref="AF40:AF42"/>
    <mergeCell ref="AG40:AG46"/>
    <mergeCell ref="O43:O46"/>
    <mergeCell ref="Q43:Q46"/>
    <mergeCell ref="R43:R46"/>
    <mergeCell ref="S43:S46"/>
    <mergeCell ref="T43:T46"/>
    <mergeCell ref="AF43:AF46"/>
    <mergeCell ref="Y40:Y46"/>
    <mergeCell ref="Z40:Z43"/>
    <mergeCell ref="AA40:AA46"/>
    <mergeCell ref="AB40:AB46"/>
    <mergeCell ref="AC40:AC46"/>
    <mergeCell ref="AD40:AD46"/>
    <mergeCell ref="S40:S41"/>
    <mergeCell ref="T40:T41"/>
    <mergeCell ref="U40:U46"/>
    <mergeCell ref="V40:V46"/>
    <mergeCell ref="W40:W46"/>
    <mergeCell ref="X40:X46"/>
    <mergeCell ref="O40:O42"/>
    <mergeCell ref="P40:P46"/>
    <mergeCell ref="Q40:Q42"/>
    <mergeCell ref="E44:E46"/>
    <mergeCell ref="Z45:Z46"/>
    <mergeCell ref="A47:A53"/>
    <mergeCell ref="B47:B53"/>
    <mergeCell ref="C47:C53"/>
    <mergeCell ref="D47:D53"/>
    <mergeCell ref="E47:E49"/>
    <mergeCell ref="F47:F53"/>
    <mergeCell ref="G47:G53"/>
    <mergeCell ref="H47:H53"/>
    <mergeCell ref="J40:J46"/>
    <mergeCell ref="K40:K46"/>
    <mergeCell ref="R40:R42"/>
    <mergeCell ref="AE47:AE53"/>
    <mergeCell ref="AF47:AF49"/>
    <mergeCell ref="AG47:AG53"/>
    <mergeCell ref="O50:O53"/>
    <mergeCell ref="Q50:Q53"/>
    <mergeCell ref="R50:R53"/>
    <mergeCell ref="S50:S53"/>
    <mergeCell ref="T50:T53"/>
    <mergeCell ref="AF50:AF53"/>
    <mergeCell ref="Y47:Y53"/>
    <mergeCell ref="Z47:Z50"/>
    <mergeCell ref="AA47:AA53"/>
    <mergeCell ref="AB47:AB53"/>
    <mergeCell ref="AC47:AC53"/>
    <mergeCell ref="AD47:AD53"/>
    <mergeCell ref="S47:S48"/>
    <mergeCell ref="T47:T48"/>
    <mergeCell ref="U47:U53"/>
    <mergeCell ref="V47:V53"/>
    <mergeCell ref="W47:W53"/>
    <mergeCell ref="X47:X53"/>
    <mergeCell ref="O47:O49"/>
    <mergeCell ref="P47:P53"/>
    <mergeCell ref="Q47:Q49"/>
    <mergeCell ref="E51:E53"/>
    <mergeCell ref="Z52:Z53"/>
    <mergeCell ref="A54:A60"/>
    <mergeCell ref="B54:B60"/>
    <mergeCell ref="C54:C60"/>
    <mergeCell ref="D54:D60"/>
    <mergeCell ref="E54:E56"/>
    <mergeCell ref="F54:F60"/>
    <mergeCell ref="G54:G60"/>
    <mergeCell ref="H54:H60"/>
    <mergeCell ref="J47:J53"/>
    <mergeCell ref="K47:K53"/>
    <mergeCell ref="R47:R49"/>
    <mergeCell ref="AE54:AE60"/>
    <mergeCell ref="AF54:AF56"/>
    <mergeCell ref="AG54:AG60"/>
    <mergeCell ref="O57:O60"/>
    <mergeCell ref="Q57:Q60"/>
    <mergeCell ref="R57:R60"/>
    <mergeCell ref="S57:S60"/>
    <mergeCell ref="T57:T60"/>
    <mergeCell ref="AF57:AF60"/>
    <mergeCell ref="Y54:Y60"/>
    <mergeCell ref="Z54:Z57"/>
    <mergeCell ref="AA54:AA60"/>
    <mergeCell ref="AB54:AB60"/>
    <mergeCell ref="AC54:AC60"/>
    <mergeCell ref="AD54:AD60"/>
    <mergeCell ref="S54:S55"/>
    <mergeCell ref="T54:T55"/>
    <mergeCell ref="U54:U60"/>
    <mergeCell ref="V54:V60"/>
    <mergeCell ref="W54:W60"/>
    <mergeCell ref="X54:X60"/>
    <mergeCell ref="O54:O56"/>
    <mergeCell ref="P54:P60"/>
    <mergeCell ref="Q54:Q56"/>
    <mergeCell ref="E58:E60"/>
    <mergeCell ref="Z59:Z60"/>
    <mergeCell ref="A61:A67"/>
    <mergeCell ref="B61:B67"/>
    <mergeCell ref="C61:C67"/>
    <mergeCell ref="D61:D67"/>
    <mergeCell ref="E61:E63"/>
    <mergeCell ref="F61:F67"/>
    <mergeCell ref="G61:G67"/>
    <mergeCell ref="H61:H67"/>
    <mergeCell ref="J54:J60"/>
    <mergeCell ref="K54:K60"/>
    <mergeCell ref="R54:R56"/>
    <mergeCell ref="AE61:AE67"/>
    <mergeCell ref="AF61:AF63"/>
    <mergeCell ref="AG61:AG67"/>
    <mergeCell ref="O64:O67"/>
    <mergeCell ref="Q64:Q67"/>
    <mergeCell ref="R64:R67"/>
    <mergeCell ref="S64:S67"/>
    <mergeCell ref="T64:T67"/>
    <mergeCell ref="AF64:AF67"/>
    <mergeCell ref="Y61:Y67"/>
    <mergeCell ref="Z61:Z64"/>
    <mergeCell ref="AA61:AA67"/>
    <mergeCell ref="AB61:AB67"/>
    <mergeCell ref="AC61:AC67"/>
    <mergeCell ref="AD61:AD67"/>
    <mergeCell ref="S61:S62"/>
    <mergeCell ref="T61:T62"/>
    <mergeCell ref="U61:U67"/>
    <mergeCell ref="V61:V67"/>
    <mergeCell ref="W61:W67"/>
    <mergeCell ref="X61:X67"/>
    <mergeCell ref="O61:O63"/>
    <mergeCell ref="P61:P67"/>
    <mergeCell ref="Q61:Q63"/>
    <mergeCell ref="J68:J74"/>
    <mergeCell ref="K68:K74"/>
    <mergeCell ref="O68:O70"/>
    <mergeCell ref="P68:P74"/>
    <mergeCell ref="Q68:Q70"/>
    <mergeCell ref="R68:R70"/>
    <mergeCell ref="E65:E67"/>
    <mergeCell ref="Z66:Z67"/>
    <mergeCell ref="A68:A74"/>
    <mergeCell ref="B68:B74"/>
    <mergeCell ref="C68:C74"/>
    <mergeCell ref="D68:D74"/>
    <mergeCell ref="E68:E70"/>
    <mergeCell ref="F68:F74"/>
    <mergeCell ref="G68:G74"/>
    <mergeCell ref="H68:H74"/>
    <mergeCell ref="J61:J67"/>
    <mergeCell ref="K61:K67"/>
    <mergeCell ref="R61:R63"/>
    <mergeCell ref="AF71:AF74"/>
    <mergeCell ref="Y68:Y74"/>
    <mergeCell ref="Z68:Z71"/>
    <mergeCell ref="AA68:AA74"/>
    <mergeCell ref="AB68:AB74"/>
    <mergeCell ref="AC68:AC74"/>
    <mergeCell ref="AD68:AD74"/>
    <mergeCell ref="S68:S69"/>
    <mergeCell ref="T68:T69"/>
    <mergeCell ref="U68:U74"/>
    <mergeCell ref="V68:V74"/>
    <mergeCell ref="W68:W74"/>
    <mergeCell ref="X68:X74"/>
    <mergeCell ref="A78:B78"/>
    <mergeCell ref="C78:Y78"/>
    <mergeCell ref="Z78:AC78"/>
    <mergeCell ref="AD78:AG78"/>
    <mergeCell ref="A79:B79"/>
    <mergeCell ref="C79:Y79"/>
    <mergeCell ref="Z79:AC79"/>
    <mergeCell ref="AD79:AG79"/>
    <mergeCell ref="E72:E74"/>
    <mergeCell ref="Z73:Z74"/>
    <mergeCell ref="A75:AG75"/>
    <mergeCell ref="A76:AG76"/>
    <mergeCell ref="A77:B77"/>
    <mergeCell ref="C77:Y77"/>
    <mergeCell ref="Z77:AC77"/>
    <mergeCell ref="AD77:AG77"/>
    <mergeCell ref="AE68:AE74"/>
    <mergeCell ref="AF68:AF70"/>
    <mergeCell ref="AG68:AG74"/>
    <mergeCell ref="O71:O74"/>
    <mergeCell ref="Q71:Q74"/>
    <mergeCell ref="R71:R74"/>
    <mergeCell ref="S71:S74"/>
    <mergeCell ref="T71:T74"/>
    <mergeCell ref="A80:B80"/>
    <mergeCell ref="C80:Y80"/>
    <mergeCell ref="Z80:AC80"/>
    <mergeCell ref="AD80:AG80"/>
    <mergeCell ref="A81:AG81"/>
    <mergeCell ref="A82:F82"/>
    <mergeCell ref="G82:L82"/>
    <mergeCell ref="M82:V82"/>
    <mergeCell ref="W82:AA82"/>
    <mergeCell ref="AB82:AG82"/>
    <mergeCell ref="B83:F83"/>
    <mergeCell ref="H83:L83"/>
    <mergeCell ref="O83:V83"/>
    <mergeCell ref="X83:AA83"/>
    <mergeCell ref="AC83:AG83"/>
    <mergeCell ref="B84:F84"/>
    <mergeCell ref="H84:L84"/>
    <mergeCell ref="O84:V84"/>
    <mergeCell ref="X84:AA84"/>
    <mergeCell ref="AC84:AG84"/>
  </mergeCells>
  <conditionalFormatting sqref="J12:J18">
    <cfRule type="containsText" dxfId="183" priority="69" operator="containsText" text="EXTREMO">
      <formula>NOT(ISERROR(SEARCH("EXTREMO",J12)))</formula>
    </cfRule>
    <cfRule type="containsText" dxfId="182" priority="70" operator="containsText" text="ALTO">
      <formula>NOT(ISERROR(SEARCH("ALTO",J12)))</formula>
    </cfRule>
    <cfRule type="containsText" dxfId="181" priority="71" operator="containsText" text="MODERADO">
      <formula>NOT(ISERROR(SEARCH("MODERADO",J12)))</formula>
    </cfRule>
    <cfRule type="containsText" dxfId="180" priority="72" operator="containsText" text="BAJO">
      <formula>NOT(ISERROR(SEARCH("BAJO",J12)))</formula>
    </cfRule>
  </conditionalFormatting>
  <conditionalFormatting sqref="U12:U18">
    <cfRule type="containsText" dxfId="179" priority="65" operator="containsText" text="EXTREMO">
      <formula>NOT(ISERROR(SEARCH("EXTREMO",U12)))</formula>
    </cfRule>
    <cfRule type="containsText" dxfId="178" priority="66" operator="containsText" text="MODERADO">
      <formula>NOT(ISERROR(SEARCH("MODERADO",U12)))</formula>
    </cfRule>
    <cfRule type="containsText" dxfId="177" priority="67" operator="containsText" text="ALTO">
      <formula>NOT(ISERROR(SEARCH("ALTO",U12)))</formula>
    </cfRule>
    <cfRule type="containsText" dxfId="176" priority="68" operator="containsText" text="BAJO">
      <formula>NOT(ISERROR(SEARCH("BAJO",U12)))</formula>
    </cfRule>
  </conditionalFormatting>
  <conditionalFormatting sqref="J19:J25">
    <cfRule type="containsText" dxfId="175" priority="61" operator="containsText" text="EXTREMO">
      <formula>NOT(ISERROR(SEARCH("EXTREMO",J19)))</formula>
    </cfRule>
    <cfRule type="containsText" dxfId="174" priority="62" operator="containsText" text="ALTO">
      <formula>NOT(ISERROR(SEARCH("ALTO",J19)))</formula>
    </cfRule>
    <cfRule type="containsText" dxfId="173" priority="63" operator="containsText" text="MODERADO">
      <formula>NOT(ISERROR(SEARCH("MODERADO",J19)))</formula>
    </cfRule>
    <cfRule type="containsText" dxfId="172" priority="64" operator="containsText" text="BAJO">
      <formula>NOT(ISERROR(SEARCH("BAJO",J19)))</formula>
    </cfRule>
  </conditionalFormatting>
  <conditionalFormatting sqref="U19:U25">
    <cfRule type="containsText" dxfId="171" priority="57" operator="containsText" text="EXTREMO">
      <formula>NOT(ISERROR(SEARCH("EXTREMO",U19)))</formula>
    </cfRule>
    <cfRule type="containsText" dxfId="170" priority="58" operator="containsText" text="MODERADO">
      <formula>NOT(ISERROR(SEARCH("MODERADO",U19)))</formula>
    </cfRule>
    <cfRule type="containsText" dxfId="169" priority="59" operator="containsText" text="ALTO">
      <formula>NOT(ISERROR(SEARCH("ALTO",U19)))</formula>
    </cfRule>
    <cfRule type="containsText" dxfId="168" priority="60" operator="containsText" text="BAJO">
      <formula>NOT(ISERROR(SEARCH("BAJO",U19)))</formula>
    </cfRule>
  </conditionalFormatting>
  <conditionalFormatting sqref="J26:J32">
    <cfRule type="containsText" dxfId="167" priority="53" operator="containsText" text="EXTREMO">
      <formula>NOT(ISERROR(SEARCH("EXTREMO",J26)))</formula>
    </cfRule>
    <cfRule type="containsText" dxfId="166" priority="54" operator="containsText" text="ALTO">
      <formula>NOT(ISERROR(SEARCH("ALTO",J26)))</formula>
    </cfRule>
    <cfRule type="containsText" dxfId="165" priority="55" operator="containsText" text="MODERADO">
      <formula>NOT(ISERROR(SEARCH("MODERADO",J26)))</formula>
    </cfRule>
    <cfRule type="containsText" dxfId="164" priority="56" operator="containsText" text="BAJO">
      <formula>NOT(ISERROR(SEARCH("BAJO",J26)))</formula>
    </cfRule>
  </conditionalFormatting>
  <conditionalFormatting sqref="U26:U32">
    <cfRule type="containsText" dxfId="163" priority="49" operator="containsText" text="EXTREMO">
      <formula>NOT(ISERROR(SEARCH("EXTREMO",U26)))</formula>
    </cfRule>
    <cfRule type="containsText" dxfId="162" priority="50" operator="containsText" text="MODERADO">
      <formula>NOT(ISERROR(SEARCH("MODERADO",U26)))</formula>
    </cfRule>
    <cfRule type="containsText" dxfId="161" priority="51" operator="containsText" text="ALTO">
      <formula>NOT(ISERROR(SEARCH("ALTO",U26)))</formula>
    </cfRule>
    <cfRule type="containsText" dxfId="160" priority="52" operator="containsText" text="BAJO">
      <formula>NOT(ISERROR(SEARCH("BAJO",U26)))</formula>
    </cfRule>
  </conditionalFormatting>
  <conditionalFormatting sqref="J40:J46">
    <cfRule type="containsText" dxfId="159" priority="45" operator="containsText" text="EXTREMO">
      <formula>NOT(ISERROR(SEARCH("EXTREMO",J40)))</formula>
    </cfRule>
    <cfRule type="containsText" dxfId="158" priority="46" operator="containsText" text="ALTO">
      <formula>NOT(ISERROR(SEARCH("ALTO",J40)))</formula>
    </cfRule>
    <cfRule type="containsText" dxfId="157" priority="47" operator="containsText" text="MODERADO">
      <formula>NOT(ISERROR(SEARCH("MODERADO",J40)))</formula>
    </cfRule>
    <cfRule type="containsText" dxfId="156" priority="48" operator="containsText" text="BAJO">
      <formula>NOT(ISERROR(SEARCH("BAJO",J40)))</formula>
    </cfRule>
  </conditionalFormatting>
  <conditionalFormatting sqref="U40:U46">
    <cfRule type="containsText" dxfId="155" priority="41" operator="containsText" text="EXTREMO">
      <formula>NOT(ISERROR(SEARCH("EXTREMO",U40)))</formula>
    </cfRule>
    <cfRule type="containsText" dxfId="154" priority="42" operator="containsText" text="MODERADO">
      <formula>NOT(ISERROR(SEARCH("MODERADO",U40)))</formula>
    </cfRule>
    <cfRule type="containsText" dxfId="153" priority="43" operator="containsText" text="ALTO">
      <formula>NOT(ISERROR(SEARCH("ALTO",U40)))</formula>
    </cfRule>
    <cfRule type="containsText" dxfId="152" priority="44" operator="containsText" text="BAJO">
      <formula>NOT(ISERROR(SEARCH("BAJO",U40)))</formula>
    </cfRule>
  </conditionalFormatting>
  <conditionalFormatting sqref="J47:J53">
    <cfRule type="containsText" dxfId="151" priority="37" operator="containsText" text="EXTREMO">
      <formula>NOT(ISERROR(SEARCH("EXTREMO",J47)))</formula>
    </cfRule>
    <cfRule type="containsText" dxfId="150" priority="38" operator="containsText" text="ALTO">
      <formula>NOT(ISERROR(SEARCH("ALTO",J47)))</formula>
    </cfRule>
    <cfRule type="containsText" dxfId="149" priority="39" operator="containsText" text="MODERADO">
      <formula>NOT(ISERROR(SEARCH("MODERADO",J47)))</formula>
    </cfRule>
    <cfRule type="containsText" dxfId="148" priority="40" operator="containsText" text="BAJO">
      <formula>NOT(ISERROR(SEARCH("BAJO",J47)))</formula>
    </cfRule>
  </conditionalFormatting>
  <conditionalFormatting sqref="U47:U53">
    <cfRule type="containsText" dxfId="147" priority="33" operator="containsText" text="EXTREMO">
      <formula>NOT(ISERROR(SEARCH("EXTREMO",U47)))</formula>
    </cfRule>
    <cfRule type="containsText" dxfId="146" priority="34" operator="containsText" text="MODERADO">
      <formula>NOT(ISERROR(SEARCH("MODERADO",U47)))</formula>
    </cfRule>
    <cfRule type="containsText" dxfId="145" priority="35" operator="containsText" text="ALTO">
      <formula>NOT(ISERROR(SEARCH("ALTO",U47)))</formula>
    </cfRule>
    <cfRule type="containsText" dxfId="144" priority="36" operator="containsText" text="BAJO">
      <formula>NOT(ISERROR(SEARCH("BAJO",U47)))</formula>
    </cfRule>
  </conditionalFormatting>
  <conditionalFormatting sqref="J54:J60">
    <cfRule type="containsText" dxfId="143" priority="29" operator="containsText" text="EXTREMO">
      <formula>NOT(ISERROR(SEARCH("EXTREMO",J54)))</formula>
    </cfRule>
    <cfRule type="containsText" dxfId="142" priority="30" operator="containsText" text="ALTO">
      <formula>NOT(ISERROR(SEARCH("ALTO",J54)))</formula>
    </cfRule>
    <cfRule type="containsText" dxfId="141" priority="31" operator="containsText" text="MODERADO">
      <formula>NOT(ISERROR(SEARCH("MODERADO",J54)))</formula>
    </cfRule>
    <cfRule type="containsText" dxfId="140" priority="32" operator="containsText" text="BAJO">
      <formula>NOT(ISERROR(SEARCH("BAJO",J54)))</formula>
    </cfRule>
  </conditionalFormatting>
  <conditionalFormatting sqref="U54:U60">
    <cfRule type="containsText" dxfId="139" priority="25" operator="containsText" text="EXTREMO">
      <formula>NOT(ISERROR(SEARCH("EXTREMO",U54)))</formula>
    </cfRule>
    <cfRule type="containsText" dxfId="138" priority="26" operator="containsText" text="MODERADO">
      <formula>NOT(ISERROR(SEARCH("MODERADO",U54)))</formula>
    </cfRule>
    <cfRule type="containsText" dxfId="137" priority="27" operator="containsText" text="ALTO">
      <formula>NOT(ISERROR(SEARCH("ALTO",U54)))</formula>
    </cfRule>
    <cfRule type="containsText" dxfId="136" priority="28" operator="containsText" text="BAJO">
      <formula>NOT(ISERROR(SEARCH("BAJO",U54)))</formula>
    </cfRule>
  </conditionalFormatting>
  <conditionalFormatting sqref="J61:J67">
    <cfRule type="containsText" dxfId="135" priority="21" operator="containsText" text="EXTREMO">
      <formula>NOT(ISERROR(SEARCH("EXTREMO",J61)))</formula>
    </cfRule>
    <cfRule type="containsText" dxfId="134" priority="22" operator="containsText" text="ALTO">
      <formula>NOT(ISERROR(SEARCH("ALTO",J61)))</formula>
    </cfRule>
    <cfRule type="containsText" dxfId="133" priority="23" operator="containsText" text="MODERADO">
      <formula>NOT(ISERROR(SEARCH("MODERADO",J61)))</formula>
    </cfRule>
    <cfRule type="containsText" dxfId="132" priority="24" operator="containsText" text="BAJO">
      <formula>NOT(ISERROR(SEARCH("BAJO",J61)))</formula>
    </cfRule>
  </conditionalFormatting>
  <conditionalFormatting sqref="U61:U67">
    <cfRule type="containsText" dxfId="131" priority="17" operator="containsText" text="EXTREMO">
      <formula>NOT(ISERROR(SEARCH("EXTREMO",U61)))</formula>
    </cfRule>
    <cfRule type="containsText" dxfId="130" priority="18" operator="containsText" text="MODERADO">
      <formula>NOT(ISERROR(SEARCH("MODERADO",U61)))</formula>
    </cfRule>
    <cfRule type="containsText" dxfId="129" priority="19" operator="containsText" text="ALTO">
      <formula>NOT(ISERROR(SEARCH("ALTO",U61)))</formula>
    </cfRule>
    <cfRule type="containsText" dxfId="128" priority="20" operator="containsText" text="BAJO">
      <formula>NOT(ISERROR(SEARCH("BAJO",U61)))</formula>
    </cfRule>
  </conditionalFormatting>
  <conditionalFormatting sqref="J68:J74">
    <cfRule type="containsText" dxfId="127" priority="13" operator="containsText" text="EXTREMO">
      <formula>NOT(ISERROR(SEARCH("EXTREMO",J68)))</formula>
    </cfRule>
    <cfRule type="containsText" dxfId="126" priority="14" operator="containsText" text="ALTO">
      <formula>NOT(ISERROR(SEARCH("ALTO",J68)))</formula>
    </cfRule>
    <cfRule type="containsText" dxfId="125" priority="15" operator="containsText" text="MODERADO">
      <formula>NOT(ISERROR(SEARCH("MODERADO",J68)))</formula>
    </cfRule>
    <cfRule type="containsText" dxfId="124" priority="16" operator="containsText" text="BAJO">
      <formula>NOT(ISERROR(SEARCH("BAJO",J68)))</formula>
    </cfRule>
  </conditionalFormatting>
  <conditionalFormatting sqref="U68:U74">
    <cfRule type="containsText" dxfId="123" priority="9" operator="containsText" text="EXTREMO">
      <formula>NOT(ISERROR(SEARCH("EXTREMO",U68)))</formula>
    </cfRule>
    <cfRule type="containsText" dxfId="122" priority="10" operator="containsText" text="MODERADO">
      <formula>NOT(ISERROR(SEARCH("MODERADO",U68)))</formula>
    </cfRule>
    <cfRule type="containsText" dxfId="121" priority="11" operator="containsText" text="ALTO">
      <formula>NOT(ISERROR(SEARCH("ALTO",U68)))</formula>
    </cfRule>
    <cfRule type="containsText" dxfId="120" priority="12" operator="containsText" text="BAJO">
      <formula>NOT(ISERROR(SEARCH("BAJO",U68)))</formula>
    </cfRule>
  </conditionalFormatting>
  <conditionalFormatting sqref="J33:J39">
    <cfRule type="containsText" dxfId="119" priority="5" operator="containsText" text="EXTREMO">
      <formula>NOT(ISERROR(SEARCH("EXTREMO",J33)))</formula>
    </cfRule>
    <cfRule type="containsText" dxfId="118" priority="6" operator="containsText" text="ALTO">
      <formula>NOT(ISERROR(SEARCH("ALTO",J33)))</formula>
    </cfRule>
    <cfRule type="containsText" dxfId="117" priority="7" operator="containsText" text="MODERADO">
      <formula>NOT(ISERROR(SEARCH("MODERADO",J33)))</formula>
    </cfRule>
    <cfRule type="containsText" dxfId="116" priority="8" operator="containsText" text="BAJO">
      <formula>NOT(ISERROR(SEARCH("BAJO",J33)))</formula>
    </cfRule>
  </conditionalFormatting>
  <conditionalFormatting sqref="U33:U39">
    <cfRule type="containsText" dxfId="115" priority="1" operator="containsText" text="EXTREMO">
      <formula>NOT(ISERROR(SEARCH("EXTREMO",U33)))</formula>
    </cfRule>
    <cfRule type="containsText" dxfId="114" priority="2" operator="containsText" text="MODERADO">
      <formula>NOT(ISERROR(SEARCH("MODERADO",U33)))</formula>
    </cfRule>
    <cfRule type="containsText" dxfId="113" priority="3" operator="containsText" text="ALTO">
      <formula>NOT(ISERROR(SEARCH("ALTO",U33)))</formula>
    </cfRule>
    <cfRule type="containsText" dxfId="112" priority="4" operator="containsText" text="BAJO">
      <formula>NOT(ISERROR(SEARCH("BAJO",U33)))</formula>
    </cfRule>
  </conditionalFormatting>
  <dataValidations count="15">
    <dataValidation type="list" allowBlank="1" showInputMessage="1" showErrorMessage="1" sqref="M15 M22 M29 M43 M50 M71 M57 M64 M36" xr:uid="{F58484E9-C049-4AF6-BD4A-C3A187CE2D22}">
      <formula1>$AJ$16:$AL$16</formula1>
    </dataValidation>
    <dataValidation type="list" allowBlank="1" showInputMessage="1" showErrorMessage="1" sqref="AA12:AA74" xr:uid="{CF59275D-04D2-44D0-91F5-3AE7A971C05E}">
      <formula1>$AN$12:$AN$13</formula1>
    </dataValidation>
    <dataValidation type="list" allowBlank="1" showInputMessage="1" showErrorMessage="1" sqref="T12 S12:S13 T19 S19:S20 T26 S26:S27 T40 S40:S41 T47 S47:S48 T68 S68:S69 T54 S54:S55 T61 S61:S62 T33 S33:S34" xr:uid="{663828FD-7D6E-43B4-AEC5-52F002CE2E31}">
      <formula1>$AH$15:$AH$17</formula1>
    </dataValidation>
    <dataValidation type="list" allowBlank="1" showInputMessage="1" showErrorMessage="1" sqref="D12:D74" xr:uid="{3E5AFECE-1DCB-48A2-AD20-A64C357CC291}">
      <formula1>$AN$2:$AN$8</formula1>
    </dataValidation>
    <dataValidation type="list" allowBlank="1" showInputMessage="1" showErrorMessage="1" sqref="V12:V74" xr:uid="{7EE1A4D3-171B-413D-8080-7F8BAE44F62F}">
      <formula1>$AH$14:$AK$14</formula1>
    </dataValidation>
    <dataValidation type="list" allowBlank="1" showInputMessage="1" showErrorMessage="1" sqref="P12 P19 P26 P40 P47 P68 P54 P61 P33" xr:uid="{C6F32FC1-1DCE-4E55-BA8A-E1CC3FC4C3F0}">
      <formula1>$AH$10:$AJ$10</formula1>
    </dataValidation>
    <dataValidation type="list" allowBlank="1" showInputMessage="1" showErrorMessage="1" sqref="M17 M24 M31 M45 M52 M73 M59 M66 M38" xr:uid="{FD1C1C7F-3BBF-4C08-B37C-B78C8474DC2C}">
      <formula1>$AH$8:$AI$8</formula1>
    </dataValidation>
    <dataValidation type="list" allowBlank="1" showInputMessage="1" showErrorMessage="1" sqref="M16 M23 M30 M44 M51 M72 M58 M65 M37" xr:uid="{82C5D3DF-DCB6-4A6F-8F81-E21126101447}">
      <formula1>$AH$7:$AI$7</formula1>
    </dataValidation>
    <dataValidation type="list" allowBlank="1" showInputMessage="1" showErrorMessage="1" sqref="M14 M21 M28 M42 M49 M70 M56 M63 M35" xr:uid="{31513AEA-75F8-4457-9952-6A04D62A9F7C}">
      <formula1>$AH$5:$AI$5</formula1>
    </dataValidation>
    <dataValidation type="list" allowBlank="1" showInputMessage="1" showErrorMessage="1" sqref="M13 M20 M27 M41 M48 M69 M55 M62 M34" xr:uid="{F3968412-636C-4B60-9F3E-9AD6E7D1EBE0}">
      <formula1>$AH$4:$AI$4</formula1>
    </dataValidation>
    <dataValidation type="list" allowBlank="1" showInputMessage="1" showErrorMessage="1" sqref="M12 M19 M26 M40 M47 M68 M54 M61 M33" xr:uid="{3E2C4261-CAB9-4CFC-BC5B-442ABF44A569}">
      <formula1>$AH$2:$AH$3</formula1>
    </dataValidation>
    <dataValidation type="list" allowBlank="1" showInputMessage="1" showErrorMessage="1" sqref="U12:U74" xr:uid="{E510B6F8-35F1-481B-B90A-6218B64676BF}">
      <formula1>$AO$10:$AO$90</formula1>
    </dataValidation>
    <dataValidation type="list" allowBlank="1" showInputMessage="1" showErrorMessage="1" sqref="G12:G74" xr:uid="{4D56E0E1-56F2-42A5-9710-FF5F79B563C8}">
      <formula1>$AL$2:$AL$6</formula1>
    </dataValidation>
    <dataValidation type="list" allowBlank="1" showInputMessage="1" showErrorMessage="1" sqref="M18 M25 M67 M46 M53 M74 M60 M32 M39" xr:uid="{58097837-614B-44FA-AC2C-6EB237E9D0DA}">
      <formula1>$AH$9:$AJ$9</formula1>
    </dataValidation>
    <dataValidation type="list" allowBlank="1" showInputMessage="1" showErrorMessage="1" sqref="H12:H74" xr:uid="{D2A37DB0-FB05-477F-A17D-1D31DC467714}">
      <formula1>$AL$10:$AL$14</formula1>
    </dataValidation>
  </dataValidations>
  <printOptions horizontalCentered="1"/>
  <pageMargins left="0" right="0" top="0.39370078740157483" bottom="0.51181102362204722" header="0.31496062992125984" footer="0.31496062992125984"/>
  <pageSetup scale="25" orientation="landscape" r:id="rId1"/>
  <rowBreaks count="1" manualBreakCount="1">
    <brk id="46" max="3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DD24A-83C0-48C2-BC9A-5C1D62B8CBF1}">
  <dimension ref="A1:AP55"/>
  <sheetViews>
    <sheetView view="pageBreakPreview" topLeftCell="C16" zoomScale="50" zoomScaleNormal="40" zoomScaleSheetLayoutView="50" workbookViewId="0">
      <selection activeCell="D33" sqref="D33:D39"/>
    </sheetView>
  </sheetViews>
  <sheetFormatPr baseColWidth="10" defaultRowHeight="12.75" x14ac:dyDescent="0.25"/>
  <cols>
    <col min="1" max="1" width="41.5703125" style="79" customWidth="1"/>
    <col min="2" max="2" width="29.140625" style="79" customWidth="1"/>
    <col min="3" max="3" width="27.140625" style="79" customWidth="1"/>
    <col min="4" max="4" width="27.42578125" style="79" customWidth="1"/>
    <col min="5" max="5" width="31.42578125" style="79" customWidth="1"/>
    <col min="6" max="6" width="23.140625" style="79" customWidth="1"/>
    <col min="7" max="7" width="19.140625" style="79" customWidth="1"/>
    <col min="8" max="8" width="22.5703125" style="79" customWidth="1"/>
    <col min="9" max="9" width="25.28515625" style="79" hidden="1" customWidth="1"/>
    <col min="10" max="10" width="22.85546875" style="79" customWidth="1"/>
    <col min="11" max="11" width="41.42578125" style="79" customWidth="1"/>
    <col min="12" max="12" width="48.7109375" style="79" customWidth="1"/>
    <col min="13" max="13" width="26" style="79" customWidth="1"/>
    <col min="14" max="14" width="7.7109375" style="79" hidden="1" customWidth="1"/>
    <col min="15" max="15" width="21.140625" style="79" customWidth="1"/>
    <col min="16" max="16" width="16.7109375" style="79" customWidth="1"/>
    <col min="17" max="17" width="16.5703125" style="79" customWidth="1"/>
    <col min="18" max="18" width="22.140625" style="79" customWidth="1"/>
    <col min="19" max="19" width="24.140625" style="79" customWidth="1"/>
    <col min="20" max="20" width="26.85546875" style="79" customWidth="1"/>
    <col min="21" max="21" width="23.42578125" style="79" customWidth="1"/>
    <col min="22" max="22" width="21" style="79" customWidth="1"/>
    <col min="23" max="23" width="27.7109375" style="79" customWidth="1"/>
    <col min="24" max="24" width="28.140625" style="79" customWidth="1"/>
    <col min="25" max="25" width="32.5703125" style="79" customWidth="1"/>
    <col min="26" max="26" width="30.85546875" style="79" customWidth="1"/>
    <col min="27" max="27" width="22.28515625" style="144" customWidth="1"/>
    <col min="28" max="28" width="38.28515625" style="79" customWidth="1"/>
    <col min="29" max="29" width="18" style="79" customWidth="1"/>
    <col min="30" max="30" width="37" style="79" customWidth="1"/>
    <col min="31" max="31" width="19.140625" style="79" customWidth="1"/>
    <col min="32" max="32" width="61" style="79" customWidth="1"/>
    <col min="33" max="33" width="23.5703125" style="79" customWidth="1"/>
    <col min="34" max="34" width="17.28515625" style="79" hidden="1" customWidth="1"/>
    <col min="35" max="42" width="11.42578125" style="79" hidden="1" customWidth="1"/>
    <col min="43" max="16384" width="11.42578125" style="79"/>
  </cols>
  <sheetData>
    <row r="1" spans="1:41" x14ac:dyDescent="0.25">
      <c r="A1" s="78"/>
      <c r="B1" s="78"/>
      <c r="C1" s="78"/>
      <c r="D1" s="78"/>
      <c r="E1" s="78"/>
      <c r="F1" s="78"/>
      <c r="G1" s="78"/>
      <c r="H1" s="78"/>
      <c r="I1" s="78"/>
      <c r="J1" s="78"/>
      <c r="K1" s="78"/>
      <c r="L1" s="78"/>
      <c r="M1" s="78"/>
      <c r="N1" s="78"/>
      <c r="O1" s="78"/>
      <c r="P1" s="78"/>
      <c r="Q1" s="78"/>
      <c r="R1" s="78"/>
      <c r="S1" s="78"/>
      <c r="T1" s="78"/>
      <c r="U1" s="78"/>
      <c r="V1" s="78"/>
      <c r="W1" s="78"/>
      <c r="X1" s="78"/>
      <c r="Y1" s="78"/>
      <c r="Z1" s="78"/>
      <c r="AA1" s="129"/>
      <c r="AB1" s="78"/>
      <c r="AC1" s="78"/>
      <c r="AD1" s="78"/>
      <c r="AE1" s="78"/>
      <c r="AF1" s="78"/>
      <c r="AG1" s="78"/>
      <c r="AK1" s="79" t="s">
        <v>9</v>
      </c>
      <c r="AL1" s="79" t="s">
        <v>8</v>
      </c>
      <c r="AN1" s="79" t="s">
        <v>61</v>
      </c>
    </row>
    <row r="2" spans="1:41" x14ac:dyDescent="0.25">
      <c r="A2" s="78"/>
      <c r="B2" s="78"/>
      <c r="C2" s="78"/>
      <c r="D2" s="78"/>
      <c r="E2" s="78"/>
      <c r="F2" s="78"/>
      <c r="G2" s="78"/>
      <c r="H2" s="78"/>
      <c r="I2" s="78"/>
      <c r="J2" s="78"/>
      <c r="K2" s="78"/>
      <c r="L2" s="78"/>
      <c r="M2" s="78"/>
      <c r="N2" s="78"/>
      <c r="O2" s="78"/>
      <c r="P2" s="78"/>
      <c r="Q2" s="78"/>
      <c r="R2" s="78"/>
      <c r="S2" s="78"/>
      <c r="T2" s="78"/>
      <c r="U2" s="78"/>
      <c r="V2" s="78"/>
      <c r="W2" s="78"/>
      <c r="X2" s="78"/>
      <c r="Y2" s="78"/>
      <c r="Z2" s="78"/>
      <c r="AA2" s="129"/>
      <c r="AB2" s="78"/>
      <c r="AC2" s="78"/>
      <c r="AD2" s="78"/>
      <c r="AE2" s="78"/>
      <c r="AF2" s="78"/>
      <c r="AG2" s="78"/>
      <c r="AH2" s="79" t="s">
        <v>80</v>
      </c>
      <c r="AI2" s="79" t="s">
        <v>11</v>
      </c>
      <c r="AL2" s="79" t="s">
        <v>107</v>
      </c>
      <c r="AN2" s="79" t="s">
        <v>63</v>
      </c>
    </row>
    <row r="3" spans="1:41" x14ac:dyDescent="0.25">
      <c r="A3" s="78"/>
      <c r="B3" s="78"/>
      <c r="C3" s="78"/>
      <c r="D3" s="78"/>
      <c r="E3" s="78"/>
      <c r="F3" s="78"/>
      <c r="G3" s="78"/>
      <c r="H3" s="78"/>
      <c r="I3" s="78"/>
      <c r="J3" s="78"/>
      <c r="K3" s="78"/>
      <c r="L3" s="78"/>
      <c r="M3" s="78"/>
      <c r="N3" s="78"/>
      <c r="O3" s="78"/>
      <c r="P3" s="78"/>
      <c r="Q3" s="78"/>
      <c r="R3" s="78"/>
      <c r="S3" s="78"/>
      <c r="T3" s="78"/>
      <c r="U3" s="78"/>
      <c r="V3" s="78"/>
      <c r="W3" s="78"/>
      <c r="X3" s="78"/>
      <c r="Y3" s="78"/>
      <c r="Z3" s="78"/>
      <c r="AA3" s="129"/>
      <c r="AB3" s="78"/>
      <c r="AC3" s="78"/>
      <c r="AD3" s="78"/>
      <c r="AE3" s="78"/>
      <c r="AF3" s="78"/>
      <c r="AG3" s="78"/>
      <c r="AH3" s="79" t="s">
        <v>81</v>
      </c>
      <c r="AI3" s="79" t="s">
        <v>12</v>
      </c>
      <c r="AL3" s="79" t="s">
        <v>108</v>
      </c>
      <c r="AN3" s="79" t="s">
        <v>122</v>
      </c>
    </row>
    <row r="4" spans="1:41" x14ac:dyDescent="0.25">
      <c r="A4" s="78"/>
      <c r="B4" s="78"/>
      <c r="C4" s="78"/>
      <c r="D4" s="78"/>
      <c r="E4" s="78"/>
      <c r="F4" s="78"/>
      <c r="G4" s="78"/>
      <c r="H4" s="78"/>
      <c r="I4" s="78"/>
      <c r="J4" s="78"/>
      <c r="K4" s="78"/>
      <c r="L4" s="78"/>
      <c r="M4" s="78"/>
      <c r="N4" s="78"/>
      <c r="O4" s="78"/>
      <c r="P4" s="78"/>
      <c r="Q4" s="78"/>
      <c r="R4" s="78"/>
      <c r="S4" s="78"/>
      <c r="T4" s="78"/>
      <c r="U4" s="78"/>
      <c r="V4" s="78"/>
      <c r="W4" s="78"/>
      <c r="X4" s="78"/>
      <c r="Y4" s="78"/>
      <c r="Z4" s="78"/>
      <c r="AA4" s="129"/>
      <c r="AB4" s="78"/>
      <c r="AC4" s="78"/>
      <c r="AD4" s="78"/>
      <c r="AE4" s="78"/>
      <c r="AF4" s="78"/>
      <c r="AG4" s="78"/>
      <c r="AH4" s="79" t="s">
        <v>126</v>
      </c>
      <c r="AI4" s="79" t="s">
        <v>82</v>
      </c>
      <c r="AK4" s="79" t="s">
        <v>95</v>
      </c>
      <c r="AL4" s="79" t="s">
        <v>109</v>
      </c>
      <c r="AN4" s="79" t="s">
        <v>64</v>
      </c>
    </row>
    <row r="5" spans="1:41" x14ac:dyDescent="0.25">
      <c r="A5" s="78"/>
      <c r="B5" s="78"/>
      <c r="C5" s="78"/>
      <c r="D5" s="78"/>
      <c r="E5" s="78"/>
      <c r="F5" s="78"/>
      <c r="G5" s="78"/>
      <c r="H5" s="78"/>
      <c r="I5" s="78"/>
      <c r="J5" s="78"/>
      <c r="K5" s="78"/>
      <c r="L5" s="78"/>
      <c r="M5" s="78"/>
      <c r="N5" s="78"/>
      <c r="O5" s="78"/>
      <c r="P5" s="78"/>
      <c r="Q5" s="78"/>
      <c r="R5" s="78"/>
      <c r="S5" s="78"/>
      <c r="T5" s="78"/>
      <c r="U5" s="78"/>
      <c r="V5" s="78"/>
      <c r="W5" s="78"/>
      <c r="X5" s="78"/>
      <c r="Y5" s="78"/>
      <c r="Z5" s="78"/>
      <c r="AA5" s="129"/>
      <c r="AB5" s="78"/>
      <c r="AC5" s="78"/>
      <c r="AD5" s="78"/>
      <c r="AE5" s="78"/>
      <c r="AF5" s="78"/>
      <c r="AG5" s="78"/>
      <c r="AH5" s="79" t="s">
        <v>127</v>
      </c>
      <c r="AI5" s="79" t="s">
        <v>83</v>
      </c>
      <c r="AK5" s="79" t="s">
        <v>106</v>
      </c>
      <c r="AL5" s="79" t="s">
        <v>110</v>
      </c>
      <c r="AN5" s="79" t="s">
        <v>62</v>
      </c>
    </row>
    <row r="6" spans="1:41" ht="29.25" customHeight="1" x14ac:dyDescent="0.25">
      <c r="A6" s="78"/>
      <c r="B6" s="78"/>
      <c r="C6" s="78"/>
      <c r="D6" s="78"/>
      <c r="E6" s="78"/>
      <c r="F6" s="78"/>
      <c r="G6" s="78"/>
      <c r="H6" s="78"/>
      <c r="I6" s="78"/>
      <c r="J6" s="78"/>
      <c r="K6" s="78"/>
      <c r="L6" s="78"/>
      <c r="M6" s="78"/>
      <c r="N6" s="78"/>
      <c r="O6" s="78"/>
      <c r="P6" s="78"/>
      <c r="Q6" s="78"/>
      <c r="R6" s="78"/>
      <c r="S6" s="78"/>
      <c r="T6" s="78"/>
      <c r="U6" s="78"/>
      <c r="V6" s="78"/>
      <c r="W6" s="78"/>
      <c r="X6" s="78"/>
      <c r="Y6" s="78"/>
      <c r="Z6" s="78"/>
      <c r="AA6" s="129"/>
      <c r="AB6" s="78"/>
      <c r="AC6" s="78"/>
      <c r="AD6" s="78"/>
      <c r="AE6" s="78"/>
      <c r="AF6" s="78"/>
      <c r="AG6" s="78"/>
      <c r="AH6" s="79" t="s">
        <v>129</v>
      </c>
      <c r="AI6" s="79" t="s">
        <v>130</v>
      </c>
      <c r="AJ6" s="79" t="s">
        <v>65</v>
      </c>
      <c r="AK6" s="79" t="s">
        <v>111</v>
      </c>
      <c r="AL6" s="79" t="s">
        <v>112</v>
      </c>
      <c r="AN6" s="79" t="s">
        <v>119</v>
      </c>
    </row>
    <row r="7" spans="1:41" ht="24.75" customHeight="1" x14ac:dyDescent="0.25">
      <c r="A7" s="437" t="s">
        <v>68</v>
      </c>
      <c r="B7" s="437"/>
      <c r="C7" s="438">
        <v>43850</v>
      </c>
      <c r="D7" s="439"/>
      <c r="E7" s="439"/>
      <c r="F7" s="439"/>
      <c r="G7" s="440"/>
      <c r="H7" s="441"/>
      <c r="I7" s="441"/>
      <c r="J7" s="441"/>
      <c r="K7" s="441"/>
      <c r="L7" s="442"/>
      <c r="M7" s="443" t="s">
        <v>76</v>
      </c>
      <c r="N7" s="444"/>
      <c r="O7" s="444"/>
      <c r="P7" s="444"/>
      <c r="Q7" s="444"/>
      <c r="R7" s="444"/>
      <c r="S7" s="444"/>
      <c r="T7" s="444"/>
      <c r="U7" s="444"/>
      <c r="V7" s="445"/>
      <c r="W7" s="80" t="s">
        <v>72</v>
      </c>
      <c r="X7" s="83" t="s">
        <v>190</v>
      </c>
      <c r="Y7" s="82" t="s">
        <v>73</v>
      </c>
      <c r="Z7" s="446"/>
      <c r="AA7" s="447"/>
      <c r="AB7" s="80" t="s">
        <v>74</v>
      </c>
      <c r="AC7" s="83"/>
      <c r="AD7" s="84" t="s">
        <v>75</v>
      </c>
      <c r="AE7" s="85"/>
      <c r="AF7" s="448"/>
      <c r="AG7" s="448"/>
      <c r="AH7" s="79" t="s">
        <v>84</v>
      </c>
      <c r="AI7" s="79" t="s">
        <v>85</v>
      </c>
      <c r="AJ7" s="79" t="s">
        <v>66</v>
      </c>
      <c r="AN7" s="79" t="s">
        <v>120</v>
      </c>
    </row>
    <row r="8" spans="1:41" x14ac:dyDescent="0.25">
      <c r="A8" s="425" t="s">
        <v>52</v>
      </c>
      <c r="B8" s="425"/>
      <c r="C8" s="425"/>
      <c r="D8" s="425"/>
      <c r="E8" s="425"/>
      <c r="F8" s="425"/>
      <c r="G8" s="426" t="s">
        <v>21</v>
      </c>
      <c r="H8" s="427"/>
      <c r="I8" s="427"/>
      <c r="J8" s="427"/>
      <c r="K8" s="427"/>
      <c r="L8" s="427"/>
      <c r="M8" s="427"/>
      <c r="N8" s="427"/>
      <c r="O8" s="427"/>
      <c r="P8" s="427"/>
      <c r="Q8" s="427"/>
      <c r="R8" s="427"/>
      <c r="S8" s="427"/>
      <c r="T8" s="427"/>
      <c r="U8" s="427"/>
      <c r="V8" s="427"/>
      <c r="W8" s="427"/>
      <c r="X8" s="432"/>
      <c r="Y8" s="427"/>
      <c r="Z8" s="427"/>
      <c r="AA8" s="427"/>
      <c r="AB8" s="428"/>
      <c r="AC8" s="430" t="s">
        <v>27</v>
      </c>
      <c r="AD8" s="434" t="s">
        <v>38</v>
      </c>
      <c r="AE8" s="435"/>
      <c r="AF8" s="435"/>
      <c r="AG8" s="435"/>
      <c r="AH8" s="79" t="s">
        <v>86</v>
      </c>
      <c r="AI8" s="79" t="s">
        <v>87</v>
      </c>
      <c r="AN8" s="79" t="s">
        <v>121</v>
      </c>
    </row>
    <row r="9" spans="1:41" s="86" customFormat="1" ht="14.25" customHeight="1" x14ac:dyDescent="0.25">
      <c r="A9" s="423" t="s">
        <v>58</v>
      </c>
      <c r="B9" s="421" t="s">
        <v>60</v>
      </c>
      <c r="C9" s="423" t="s">
        <v>40</v>
      </c>
      <c r="D9" s="423" t="s">
        <v>61</v>
      </c>
      <c r="E9" s="423" t="s">
        <v>41</v>
      </c>
      <c r="F9" s="425" t="s">
        <v>42</v>
      </c>
      <c r="G9" s="425" t="s">
        <v>71</v>
      </c>
      <c r="H9" s="425"/>
      <c r="I9" s="425"/>
      <c r="J9" s="425"/>
      <c r="K9" s="426" t="s">
        <v>24</v>
      </c>
      <c r="L9" s="427"/>
      <c r="M9" s="427"/>
      <c r="N9" s="427"/>
      <c r="O9" s="427"/>
      <c r="P9" s="427"/>
      <c r="Q9" s="427"/>
      <c r="R9" s="427"/>
      <c r="S9" s="427"/>
      <c r="T9" s="428"/>
      <c r="U9" s="426" t="s">
        <v>44</v>
      </c>
      <c r="V9" s="427"/>
      <c r="W9" s="427"/>
      <c r="X9" s="427"/>
      <c r="Y9" s="427"/>
      <c r="Z9" s="427"/>
      <c r="AA9" s="427"/>
      <c r="AB9" s="428"/>
      <c r="AC9" s="433"/>
      <c r="AD9" s="434"/>
      <c r="AE9" s="435"/>
      <c r="AF9" s="435"/>
      <c r="AG9" s="435"/>
      <c r="AH9" s="79" t="s">
        <v>88</v>
      </c>
      <c r="AI9" s="79" t="s">
        <v>131</v>
      </c>
      <c r="AJ9" s="79" t="s">
        <v>91</v>
      </c>
    </row>
    <row r="10" spans="1:41" s="86" customFormat="1" ht="20.25" customHeight="1" x14ac:dyDescent="0.25">
      <c r="A10" s="423"/>
      <c r="B10" s="431"/>
      <c r="C10" s="423"/>
      <c r="D10" s="423"/>
      <c r="E10" s="423"/>
      <c r="F10" s="425"/>
      <c r="G10" s="429" t="s">
        <v>43</v>
      </c>
      <c r="H10" s="429"/>
      <c r="I10" s="429"/>
      <c r="J10" s="429"/>
      <c r="K10" s="419" t="s">
        <v>78</v>
      </c>
      <c r="L10" s="425" t="s">
        <v>79</v>
      </c>
      <c r="M10" s="425" t="s">
        <v>23</v>
      </c>
      <c r="N10" s="430"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3"/>
      <c r="AD10" s="436"/>
      <c r="AE10" s="432"/>
      <c r="AF10" s="432"/>
      <c r="AG10" s="432"/>
      <c r="AH10" s="86" t="s">
        <v>135</v>
      </c>
      <c r="AI10" s="86" t="s">
        <v>136</v>
      </c>
      <c r="AJ10" s="86" t="s">
        <v>137</v>
      </c>
      <c r="AL10" s="86" t="s">
        <v>124</v>
      </c>
      <c r="AO10" s="79" t="s">
        <v>96</v>
      </c>
    </row>
    <row r="11" spans="1:41" s="86" customFormat="1" ht="57.75" customHeight="1" thickBot="1" x14ac:dyDescent="0.3">
      <c r="A11" s="421"/>
      <c r="B11" s="431"/>
      <c r="C11" s="421"/>
      <c r="D11" s="421"/>
      <c r="E11" s="421"/>
      <c r="F11" s="430"/>
      <c r="G11" s="87" t="s">
        <v>8</v>
      </c>
      <c r="H11" s="87" t="s">
        <v>9</v>
      </c>
      <c r="I11" s="87"/>
      <c r="J11" s="130" t="s">
        <v>147</v>
      </c>
      <c r="K11" s="670"/>
      <c r="L11" s="430"/>
      <c r="M11" s="430"/>
      <c r="N11" s="433"/>
      <c r="O11" s="421"/>
      <c r="P11" s="431"/>
      <c r="Q11" s="431"/>
      <c r="R11" s="421"/>
      <c r="S11" s="431"/>
      <c r="T11" s="431"/>
      <c r="U11" s="419"/>
      <c r="V11" s="421"/>
      <c r="W11" s="670"/>
      <c r="X11" s="431"/>
      <c r="Y11" s="131" t="s">
        <v>180</v>
      </c>
      <c r="Z11" s="131" t="s">
        <v>179</v>
      </c>
      <c r="AA11" s="132" t="s">
        <v>148</v>
      </c>
      <c r="AB11" s="132" t="s">
        <v>48</v>
      </c>
      <c r="AC11" s="433"/>
      <c r="AD11" s="133" t="s">
        <v>177</v>
      </c>
      <c r="AE11" s="133" t="s">
        <v>50</v>
      </c>
      <c r="AF11" s="133" t="s">
        <v>105</v>
      </c>
      <c r="AG11" s="131" t="s">
        <v>145</v>
      </c>
      <c r="AH11" s="86" t="s">
        <v>141</v>
      </c>
      <c r="AI11" s="86" t="s">
        <v>12</v>
      </c>
      <c r="AL11" s="86" t="s">
        <v>125</v>
      </c>
      <c r="AO11" s="79" t="s">
        <v>152</v>
      </c>
    </row>
    <row r="12" spans="1:41" ht="62.25" customHeight="1" x14ac:dyDescent="0.25">
      <c r="A12" s="642" t="s">
        <v>372</v>
      </c>
      <c r="B12" s="645" t="s">
        <v>373</v>
      </c>
      <c r="C12" s="647" t="s">
        <v>374</v>
      </c>
      <c r="D12" s="645" t="s">
        <v>64</v>
      </c>
      <c r="E12" s="621" t="s">
        <v>375</v>
      </c>
      <c r="F12" s="611" t="s">
        <v>376</v>
      </c>
      <c r="G12" s="650" t="s">
        <v>109</v>
      </c>
      <c r="H12" s="650" t="s">
        <v>95</v>
      </c>
      <c r="I12" s="134" t="str">
        <f>CONCATENATE(G12,H12)</f>
        <v>POSIBLEMODERADO</v>
      </c>
      <c r="J12" s="633" t="str">
        <f>I13</f>
        <v>3. ALTO</v>
      </c>
      <c r="K12" s="635" t="s">
        <v>377</v>
      </c>
      <c r="L12" s="135" t="s">
        <v>89</v>
      </c>
      <c r="M12" s="136" t="s">
        <v>80</v>
      </c>
      <c r="N12" s="137">
        <f>IF(M12="ASIGNADO",15,IF(M12="NO ASIGNADO",0,""))</f>
        <v>15</v>
      </c>
      <c r="O12" s="638">
        <f>SUM(N12:N18)</f>
        <v>100</v>
      </c>
      <c r="P12" s="639" t="s">
        <v>135</v>
      </c>
      <c r="Q12" s="640">
        <f>IF(Q15="DÉBIL",0,IF(Q15="MODERADO",50,IF(Q15="FUERTE",100,"")))</f>
        <v>100</v>
      </c>
      <c r="R12" s="641"/>
      <c r="S12" s="628" t="s">
        <v>97</v>
      </c>
      <c r="T12" s="628" t="s">
        <v>97</v>
      </c>
      <c r="U12" s="629" t="s">
        <v>152</v>
      </c>
      <c r="V12" s="631" t="s">
        <v>102</v>
      </c>
      <c r="W12" s="626" t="s">
        <v>378</v>
      </c>
      <c r="X12" s="611" t="s">
        <v>379</v>
      </c>
      <c r="Y12" s="621" t="s">
        <v>380</v>
      </c>
      <c r="Z12" s="622" t="s">
        <v>381</v>
      </c>
      <c r="AA12" s="623" t="s">
        <v>149</v>
      </c>
      <c r="AB12" s="611" t="s">
        <v>382</v>
      </c>
      <c r="AC12" s="626"/>
      <c r="AD12" s="626"/>
      <c r="AE12" s="609" t="s">
        <v>383</v>
      </c>
      <c r="AF12" s="611" t="s">
        <v>384</v>
      </c>
      <c r="AG12" s="612"/>
      <c r="AH12" s="79" t="s">
        <v>93</v>
      </c>
      <c r="AI12" s="79" t="s">
        <v>94</v>
      </c>
      <c r="AJ12" s="79" t="s">
        <v>95</v>
      </c>
      <c r="AK12" s="79" t="s">
        <v>96</v>
      </c>
      <c r="AL12" s="79" t="s">
        <v>95</v>
      </c>
      <c r="AN12" s="79" t="s">
        <v>149</v>
      </c>
      <c r="AO12" s="79" t="s">
        <v>153</v>
      </c>
    </row>
    <row r="13" spans="1:41" ht="62.25" customHeight="1" x14ac:dyDescent="0.25">
      <c r="A13" s="643"/>
      <c r="B13" s="389"/>
      <c r="C13" s="648"/>
      <c r="D13" s="390"/>
      <c r="E13" s="339"/>
      <c r="F13" s="363"/>
      <c r="G13" s="414"/>
      <c r="H13" s="414"/>
      <c r="I13" s="92"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3. ALTO</v>
      </c>
      <c r="J13" s="375"/>
      <c r="K13" s="636"/>
      <c r="L13" s="96" t="s">
        <v>175</v>
      </c>
      <c r="M13" s="97" t="s">
        <v>126</v>
      </c>
      <c r="N13" s="98">
        <f>IF(M13="ADECUADO",15,IF(M13="INADECUADO",0,""))</f>
        <v>15</v>
      </c>
      <c r="O13" s="417"/>
      <c r="P13" s="381"/>
      <c r="Q13" s="418"/>
      <c r="R13" s="410"/>
      <c r="S13" s="411"/>
      <c r="T13" s="411"/>
      <c r="U13" s="390"/>
      <c r="V13" s="413"/>
      <c r="W13" s="365"/>
      <c r="X13" s="346"/>
      <c r="Y13" s="394"/>
      <c r="Z13" s="394"/>
      <c r="AA13" s="407"/>
      <c r="AB13" s="363"/>
      <c r="AC13" s="365"/>
      <c r="AD13" s="365"/>
      <c r="AE13" s="398"/>
      <c r="AF13" s="346"/>
      <c r="AG13" s="613"/>
      <c r="AH13" s="79" t="s">
        <v>97</v>
      </c>
      <c r="AI13" s="79" t="s">
        <v>98</v>
      </c>
      <c r="AL13" s="79" t="s">
        <v>106</v>
      </c>
      <c r="AN13" s="79" t="s">
        <v>176</v>
      </c>
      <c r="AO13" s="79" t="s">
        <v>154</v>
      </c>
    </row>
    <row r="14" spans="1:41" ht="62.25" customHeight="1" x14ac:dyDescent="0.25">
      <c r="A14" s="643"/>
      <c r="B14" s="389"/>
      <c r="C14" s="648"/>
      <c r="D14" s="390"/>
      <c r="E14" s="339"/>
      <c r="F14" s="363"/>
      <c r="G14" s="414"/>
      <c r="H14" s="414"/>
      <c r="I14" s="92"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ALTO</v>
      </c>
      <c r="J14" s="375"/>
      <c r="K14" s="636"/>
      <c r="L14" s="120" t="s">
        <v>90</v>
      </c>
      <c r="M14" s="97" t="s">
        <v>127</v>
      </c>
      <c r="N14" s="98">
        <f>IF(M14="OPORTUNA",15,IF(M14="INOPORTUNA",0,""))</f>
        <v>15</v>
      </c>
      <c r="O14" s="417"/>
      <c r="P14" s="381"/>
      <c r="Q14" s="418"/>
      <c r="R14" s="410"/>
      <c r="S14" s="100" t="s">
        <v>143</v>
      </c>
      <c r="T14" s="100" t="s">
        <v>144</v>
      </c>
      <c r="U14" s="390"/>
      <c r="V14" s="413"/>
      <c r="W14" s="365"/>
      <c r="X14" s="346"/>
      <c r="Y14" s="394"/>
      <c r="Z14" s="394"/>
      <c r="AA14" s="407"/>
      <c r="AB14" s="363"/>
      <c r="AC14" s="365"/>
      <c r="AD14" s="365"/>
      <c r="AE14" s="398"/>
      <c r="AF14" s="346"/>
      <c r="AG14" s="613"/>
      <c r="AH14" s="79" t="s">
        <v>100</v>
      </c>
      <c r="AI14" s="79" t="s">
        <v>101</v>
      </c>
      <c r="AJ14" s="79" t="s">
        <v>102</v>
      </c>
      <c r="AK14" s="79" t="s">
        <v>103</v>
      </c>
      <c r="AL14" s="79" t="s">
        <v>111</v>
      </c>
      <c r="AO14" s="79" t="s">
        <v>155</v>
      </c>
    </row>
    <row r="15" spans="1:41" ht="28.5" customHeight="1" x14ac:dyDescent="0.25">
      <c r="A15" s="643"/>
      <c r="B15" s="389"/>
      <c r="C15" s="648"/>
      <c r="D15" s="390"/>
      <c r="E15" s="101" t="s">
        <v>151</v>
      </c>
      <c r="F15" s="363"/>
      <c r="G15" s="414"/>
      <c r="H15" s="414"/>
      <c r="I15" s="92"/>
      <c r="J15" s="375"/>
      <c r="K15" s="636"/>
      <c r="L15" s="96" t="s">
        <v>218</v>
      </c>
      <c r="M15" s="97" t="s">
        <v>128</v>
      </c>
      <c r="N15" s="98">
        <f>IF(M15="PREVENIR",15,IF(M15="DETECTAR",10,IF(M15="NO ES UN CONTROL",0,"")))</f>
        <v>15</v>
      </c>
      <c r="O15" s="400" t="str">
        <f>IF(O12&lt;86,"DÉBIL",IF(O12&lt;96,"MODERADO",IF(O12&lt;101,"FUERTE","")))</f>
        <v>FUERTE</v>
      </c>
      <c r="P15" s="381"/>
      <c r="Q15" s="402" t="str">
        <f>IF(AND(O15="FUERTE",P12="FUERTE (SIEMPRE SE EJECUTA)"),"FUERTE",IF(OR(O15="DÉBIL",P12="DÉBIL (NO SE EJECUTA)"),"DÉBIL",IF(OR(O15="MODERADO",P12="MODERADO (ALGUNAS VECES)"),"MODERADO")))</f>
        <v>FUERTE</v>
      </c>
      <c r="R15" s="381" t="str">
        <f>IF(AND(O15="FUERTE",P12="FUERTE (SIEMPRE SE EJECUTA)"),"NO","SÍ")</f>
        <v>NO</v>
      </c>
      <c r="S15" s="404">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15" s="405">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15" s="390"/>
      <c r="V15" s="413"/>
      <c r="W15" s="365"/>
      <c r="X15" s="346"/>
      <c r="Y15" s="394"/>
      <c r="Z15" s="395"/>
      <c r="AA15" s="407"/>
      <c r="AB15" s="363"/>
      <c r="AC15" s="365"/>
      <c r="AD15" s="365"/>
      <c r="AE15" s="398"/>
      <c r="AF15" s="386" t="s">
        <v>385</v>
      </c>
      <c r="AG15" s="613"/>
      <c r="AH15" s="79" t="s">
        <v>97</v>
      </c>
      <c r="AO15" s="79" t="s">
        <v>156</v>
      </c>
    </row>
    <row r="16" spans="1:41" ht="37.5" customHeight="1" x14ac:dyDescent="0.25">
      <c r="A16" s="643"/>
      <c r="B16" s="389"/>
      <c r="C16" s="648"/>
      <c r="D16" s="390"/>
      <c r="E16" s="358" t="s">
        <v>386</v>
      </c>
      <c r="F16" s="363"/>
      <c r="G16" s="414"/>
      <c r="H16" s="414"/>
      <c r="I16" s="92"/>
      <c r="J16" s="375"/>
      <c r="K16" s="636"/>
      <c r="L16" s="96" t="s">
        <v>116</v>
      </c>
      <c r="M16" s="97" t="s">
        <v>84</v>
      </c>
      <c r="N16" s="98">
        <f>IF(M16="CONFIABLE",15,IF(M16="NO CONFIABLE",0,""))</f>
        <v>15</v>
      </c>
      <c r="O16" s="401"/>
      <c r="P16" s="381"/>
      <c r="Q16" s="402"/>
      <c r="R16" s="381"/>
      <c r="S16" s="404"/>
      <c r="T16" s="406"/>
      <c r="U16" s="390"/>
      <c r="V16" s="413"/>
      <c r="W16" s="365"/>
      <c r="X16" s="346"/>
      <c r="Y16" s="394"/>
      <c r="Z16" s="101" t="s">
        <v>181</v>
      </c>
      <c r="AA16" s="407"/>
      <c r="AB16" s="363"/>
      <c r="AC16" s="365"/>
      <c r="AD16" s="365"/>
      <c r="AE16" s="398"/>
      <c r="AF16" s="346"/>
      <c r="AG16" s="613"/>
      <c r="AH16" s="79" t="s">
        <v>142</v>
      </c>
      <c r="AJ16" s="79" t="s">
        <v>129</v>
      </c>
      <c r="AK16" s="79" t="s">
        <v>128</v>
      </c>
      <c r="AL16" s="79" t="s">
        <v>130</v>
      </c>
      <c r="AO16" s="79" t="s">
        <v>157</v>
      </c>
    </row>
    <row r="17" spans="1:41" ht="37.5" customHeight="1" x14ac:dyDescent="0.25">
      <c r="A17" s="643"/>
      <c r="B17" s="389"/>
      <c r="C17" s="648"/>
      <c r="D17" s="390"/>
      <c r="E17" s="339"/>
      <c r="F17" s="363"/>
      <c r="G17" s="414"/>
      <c r="H17" s="414"/>
      <c r="I17" s="92"/>
      <c r="J17" s="375"/>
      <c r="K17" s="636"/>
      <c r="L17" s="96" t="s">
        <v>117</v>
      </c>
      <c r="M17" s="97" t="s">
        <v>86</v>
      </c>
      <c r="N17" s="98">
        <f>IF(M17="SE INVESTIGAN Y SE RESUELVEN OPORTUNAMENTE",15,IF(M17="NO SE INVESTIGAN Y SE RESUELVEN OPORTUNAMENTE",0,""))</f>
        <v>15</v>
      </c>
      <c r="O17" s="401"/>
      <c r="P17" s="381"/>
      <c r="Q17" s="402"/>
      <c r="R17" s="381"/>
      <c r="S17" s="404"/>
      <c r="T17" s="406"/>
      <c r="U17" s="390"/>
      <c r="V17" s="413"/>
      <c r="W17" s="365"/>
      <c r="X17" s="346"/>
      <c r="Y17" s="394"/>
      <c r="Z17" s="358" t="s">
        <v>387</v>
      </c>
      <c r="AA17" s="407"/>
      <c r="AB17" s="363"/>
      <c r="AC17" s="365"/>
      <c r="AD17" s="365"/>
      <c r="AE17" s="398"/>
      <c r="AF17" s="346"/>
      <c r="AG17" s="613"/>
      <c r="AH17" s="79" t="s">
        <v>98</v>
      </c>
      <c r="AO17" s="79" t="s">
        <v>158</v>
      </c>
    </row>
    <row r="18" spans="1:41" ht="37.5" customHeight="1" thickBot="1" x14ac:dyDescent="0.3">
      <c r="A18" s="661"/>
      <c r="B18" s="663"/>
      <c r="C18" s="665"/>
      <c r="D18" s="391"/>
      <c r="E18" s="339"/>
      <c r="F18" s="364"/>
      <c r="G18" s="415"/>
      <c r="H18" s="415"/>
      <c r="I18" s="92"/>
      <c r="J18" s="375"/>
      <c r="K18" s="658"/>
      <c r="L18" s="102" t="s">
        <v>118</v>
      </c>
      <c r="M18" s="103" t="s">
        <v>88</v>
      </c>
      <c r="N18" s="104">
        <f>IF(M18="COMPLETA",10,IF(M18="INCOMPLETA",5,IF(M18="NO EXISTE",0,"")))</f>
        <v>10</v>
      </c>
      <c r="O18" s="401"/>
      <c r="P18" s="381"/>
      <c r="Q18" s="403"/>
      <c r="R18" s="381"/>
      <c r="S18" s="405"/>
      <c r="T18" s="406"/>
      <c r="U18" s="391"/>
      <c r="V18" s="413"/>
      <c r="W18" s="366"/>
      <c r="X18" s="358"/>
      <c r="Y18" s="394"/>
      <c r="Z18" s="394"/>
      <c r="AA18" s="407"/>
      <c r="AB18" s="364"/>
      <c r="AC18" s="366"/>
      <c r="AD18" s="366"/>
      <c r="AE18" s="399"/>
      <c r="AF18" s="358"/>
      <c r="AG18" s="669"/>
      <c r="AO18" s="79" t="s">
        <v>159</v>
      </c>
    </row>
    <row r="19" spans="1:41" ht="43.5" customHeight="1" x14ac:dyDescent="0.25">
      <c r="A19" s="642" t="s">
        <v>372</v>
      </c>
      <c r="B19" s="645" t="s">
        <v>373</v>
      </c>
      <c r="C19" s="647" t="s">
        <v>388</v>
      </c>
      <c r="D19" s="645" t="s">
        <v>64</v>
      </c>
      <c r="E19" s="621" t="s">
        <v>375</v>
      </c>
      <c r="F19" s="611" t="s">
        <v>389</v>
      </c>
      <c r="G19" s="650" t="s">
        <v>108</v>
      </c>
      <c r="H19" s="650" t="s">
        <v>125</v>
      </c>
      <c r="I19" s="134" t="str">
        <f>CONCATENATE(G19,H19)</f>
        <v>IMPROBABLEMENOR</v>
      </c>
      <c r="J19" s="633" t="str">
        <f>I20</f>
        <v>4. BAJO</v>
      </c>
      <c r="K19" s="635" t="s">
        <v>390</v>
      </c>
      <c r="L19" s="135" t="s">
        <v>89</v>
      </c>
      <c r="M19" s="136" t="s">
        <v>80</v>
      </c>
      <c r="N19" s="137">
        <f>IF(M19="ASIGNADO",15,IF(M19="NO ASIGNADO",0,""))</f>
        <v>15</v>
      </c>
      <c r="O19" s="638">
        <f>SUM(N19:N25)</f>
        <v>100</v>
      </c>
      <c r="P19" s="639" t="s">
        <v>135</v>
      </c>
      <c r="Q19" s="640">
        <f>IF(Q22="DÉBIL",0,IF(Q22="MODERADO",50,IF(Q22="FUERTE",100,"")))</f>
        <v>100</v>
      </c>
      <c r="R19" s="641"/>
      <c r="S19" s="628" t="s">
        <v>97</v>
      </c>
      <c r="T19" s="628" t="s">
        <v>97</v>
      </c>
      <c r="U19" s="629" t="s">
        <v>152</v>
      </c>
      <c r="V19" s="631" t="s">
        <v>102</v>
      </c>
      <c r="W19" s="626" t="s">
        <v>378</v>
      </c>
      <c r="X19" s="611" t="s">
        <v>391</v>
      </c>
      <c r="Y19" s="621" t="s">
        <v>392</v>
      </c>
      <c r="Z19" s="622" t="s">
        <v>381</v>
      </c>
      <c r="AA19" s="623" t="s">
        <v>149</v>
      </c>
      <c r="AB19" s="611" t="s">
        <v>393</v>
      </c>
      <c r="AC19" s="626"/>
      <c r="AD19" s="626"/>
      <c r="AE19" s="609" t="s">
        <v>383</v>
      </c>
      <c r="AF19" s="611" t="s">
        <v>394</v>
      </c>
      <c r="AG19" s="667"/>
      <c r="AH19" s="79" t="s">
        <v>93</v>
      </c>
      <c r="AI19" s="79" t="s">
        <v>94</v>
      </c>
      <c r="AJ19" s="79" t="s">
        <v>95</v>
      </c>
      <c r="AK19" s="79" t="s">
        <v>96</v>
      </c>
      <c r="AL19" s="79" t="s">
        <v>95</v>
      </c>
      <c r="AN19" s="79" t="s">
        <v>149</v>
      </c>
      <c r="AO19" s="79" t="s">
        <v>153</v>
      </c>
    </row>
    <row r="20" spans="1:41" ht="43.5" customHeight="1" x14ac:dyDescent="0.25">
      <c r="A20" s="643"/>
      <c r="B20" s="389"/>
      <c r="C20" s="648"/>
      <c r="D20" s="390"/>
      <c r="E20" s="339"/>
      <c r="F20" s="363"/>
      <c r="G20" s="414"/>
      <c r="H20" s="414"/>
      <c r="I20" s="92" t="str">
        <f>IF(I19="RARA VEZINSIGNIFICANTE","1. BAJO",IF(I19="RARA VEZMENOR","2. BAJO",IF(I19="IMPROBABLEINSIGNIFICANTE","3. BAJO",IF(I19="IMPROBABLEMENOR","4. BAJO",IF(I19="POSIBLEINSIGNIFICANTE","5. BAJO",IF(I19="RARA VEZMODERADO","1. MODERADO",IF(I19="IMPROBABLEMODERADO","2. MODERADO",IF(I19="POSIBLEMENOR","3. MODERADO",IF(I19="PROBABLEINSIGNIFICANTE","4. MODERADO",IF(I19="RARA VEZMAYOR","1. ALTO",IF(I19="IMPROBABLEMAYOR","2. ALTO",IF(I19="POSIBLEMODERADO","3. ALTO",IF(I19="PROBABLEMENOR","4. ALTO",IF(I19="PROBABLEMODERADO","5. ALTO",IF(I19="CASI SEGUROINSIGNIFICANTE","6. ALTO",IF(I19="CASI SEGUROMENOR","7. ALTO",IF(I19="RARA VEZCATASTRÓFICO","1. EXTREMO",IF(I19="IMPROBABLECATASTRÓFICO","2. EXTREMO",IF(I19="POSIBLEMAYOR","3. EXTREMO",IF(I19="POSIBLECATASTRÓFICO","4. EXTREMO",IF(I19="PROBABLEMAYOR","5. EXTREMO",IF(I19="PROBABLECATASTRÓFICO","6. EXTREMO",IF(I19="CASI SEGUROMODERADO","7. EXTREMO",IF(I19="CASI SEGUROMAYOR","8. EXTREMO",IF(I19="CASI SEGUROCATASTRÓFICO","9. EXTREMO","")))))))))))))))))))))))))</f>
        <v>4. BAJO</v>
      </c>
      <c r="J20" s="375"/>
      <c r="K20" s="636"/>
      <c r="L20" s="96" t="s">
        <v>175</v>
      </c>
      <c r="M20" s="97" t="s">
        <v>126</v>
      </c>
      <c r="N20" s="98">
        <f>IF(M20="ADECUADO",15,IF(M20="INADECUADO",0,""))</f>
        <v>15</v>
      </c>
      <c r="O20" s="417"/>
      <c r="P20" s="381"/>
      <c r="Q20" s="418"/>
      <c r="R20" s="410"/>
      <c r="S20" s="411"/>
      <c r="T20" s="411"/>
      <c r="U20" s="390"/>
      <c r="V20" s="413"/>
      <c r="W20" s="365"/>
      <c r="X20" s="346"/>
      <c r="Y20" s="394"/>
      <c r="Z20" s="394"/>
      <c r="AA20" s="407"/>
      <c r="AB20" s="363"/>
      <c r="AC20" s="365"/>
      <c r="AD20" s="365"/>
      <c r="AE20" s="398"/>
      <c r="AF20" s="346"/>
      <c r="AG20" s="654"/>
      <c r="AH20" s="79" t="s">
        <v>97</v>
      </c>
      <c r="AI20" s="79" t="s">
        <v>98</v>
      </c>
      <c r="AL20" s="79" t="s">
        <v>106</v>
      </c>
      <c r="AN20" s="79" t="s">
        <v>176</v>
      </c>
      <c r="AO20" s="79" t="s">
        <v>154</v>
      </c>
    </row>
    <row r="21" spans="1:41" ht="43.5" customHeight="1" x14ac:dyDescent="0.25">
      <c r="A21" s="643"/>
      <c r="B21" s="389"/>
      <c r="C21" s="648"/>
      <c r="D21" s="390"/>
      <c r="E21" s="339"/>
      <c r="F21" s="363"/>
      <c r="G21" s="414"/>
      <c r="H21" s="414"/>
      <c r="I21" s="92" t="str">
        <f>IF(OR(I20="1. BAJO",I20="2. BAJO",I20="3. BAJO",I20="4. BAJO",I20="5. BAJO"),"BAJO",IF(OR(I20="1. MODERADO",I20="2. MODERADO",I20="3. MODERADO",I20="4. MODERADO"),"MODERADO",IF(OR(I20="1. ALTO",I20="2. ALTO",I20="3. ALTO",I20="4. ALTO",I20="5. ALTO",I20="6. ALTO",I20="7. ALTO"),"ALTO",IF(OR(I20="1. EXTREMO",I20="2. EXTREMO",I20="3. EXTREMO",I20="4. EXTREMO",I20="5. EXTREMO",I20="6. EXTREMO",I20="7. EXTREMO",I20="8. EXTREMO",I20="9. EXTREMO"),"EXTREMO",""))))</f>
        <v>BAJO</v>
      </c>
      <c r="J21" s="375"/>
      <c r="K21" s="636"/>
      <c r="L21" s="120" t="s">
        <v>90</v>
      </c>
      <c r="M21" s="97" t="s">
        <v>127</v>
      </c>
      <c r="N21" s="98">
        <f>IF(M21="OPORTUNA",15,IF(M21="INOPORTUNA",0,""))</f>
        <v>15</v>
      </c>
      <c r="O21" s="417"/>
      <c r="P21" s="381"/>
      <c r="Q21" s="418"/>
      <c r="R21" s="410"/>
      <c r="S21" s="100" t="s">
        <v>143</v>
      </c>
      <c r="T21" s="100" t="s">
        <v>144</v>
      </c>
      <c r="U21" s="390"/>
      <c r="V21" s="413"/>
      <c r="W21" s="365"/>
      <c r="X21" s="346"/>
      <c r="Y21" s="394"/>
      <c r="Z21" s="394"/>
      <c r="AA21" s="407"/>
      <c r="AB21" s="363"/>
      <c r="AC21" s="365"/>
      <c r="AD21" s="365"/>
      <c r="AE21" s="398"/>
      <c r="AF21" s="346"/>
      <c r="AG21" s="654"/>
      <c r="AH21" s="79" t="s">
        <v>100</v>
      </c>
      <c r="AI21" s="79" t="s">
        <v>101</v>
      </c>
      <c r="AJ21" s="79" t="s">
        <v>102</v>
      </c>
      <c r="AK21" s="79" t="s">
        <v>103</v>
      </c>
      <c r="AL21" s="79" t="s">
        <v>111</v>
      </c>
      <c r="AO21" s="79" t="s">
        <v>155</v>
      </c>
    </row>
    <row r="22" spans="1:41" ht="43.5" customHeight="1" x14ac:dyDescent="0.25">
      <c r="A22" s="643"/>
      <c r="B22" s="389"/>
      <c r="C22" s="648"/>
      <c r="D22" s="390"/>
      <c r="E22" s="101" t="s">
        <v>151</v>
      </c>
      <c r="F22" s="363"/>
      <c r="G22" s="414"/>
      <c r="H22" s="414"/>
      <c r="I22" s="92"/>
      <c r="J22" s="375"/>
      <c r="K22" s="636"/>
      <c r="L22" s="96" t="s">
        <v>218</v>
      </c>
      <c r="M22" s="97" t="s">
        <v>128</v>
      </c>
      <c r="N22" s="98">
        <f>IF(M22="PREVENIR",15,IF(M22="DETECTAR",10,IF(M22="NO ES UN CONTROL",0,"")))</f>
        <v>15</v>
      </c>
      <c r="O22" s="400" t="str">
        <f>IF(O19&lt;86,"DÉBIL",IF(O19&lt;96,"MODERADO",IF(O19&lt;101,"FUERTE","")))</f>
        <v>FUERTE</v>
      </c>
      <c r="P22" s="381"/>
      <c r="Q22" s="402" t="str">
        <f>IF(AND(O22="FUERTE",P19="FUERTE (SIEMPRE SE EJECUTA)"),"FUERTE",IF(OR(O22="DÉBIL",P19="DÉBIL (NO SE EJECUTA)"),"DÉBIL",IF(OR(O22="MODERADO",P19="MODERADO (ALGUNAS VECES)"),"MODERADO")))</f>
        <v>FUERTE</v>
      </c>
      <c r="R22" s="381" t="str">
        <f>IF(AND(O22="FUERTE",P19="FUERTE (SIEMPRE SE EJECUTA)"),"NO","SÍ")</f>
        <v>NO</v>
      </c>
      <c r="S22" s="404">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22" s="405">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22" s="390"/>
      <c r="V22" s="413"/>
      <c r="W22" s="365"/>
      <c r="X22" s="346"/>
      <c r="Y22" s="394"/>
      <c r="Z22" s="395"/>
      <c r="AA22" s="407"/>
      <c r="AB22" s="363"/>
      <c r="AC22" s="365"/>
      <c r="AD22" s="365"/>
      <c r="AE22" s="398"/>
      <c r="AF22" s="386" t="s">
        <v>385</v>
      </c>
      <c r="AG22" s="654"/>
      <c r="AH22" s="79" t="s">
        <v>97</v>
      </c>
      <c r="AO22" s="79" t="s">
        <v>156</v>
      </c>
    </row>
    <row r="23" spans="1:41" ht="43.5" customHeight="1" x14ac:dyDescent="0.25">
      <c r="A23" s="643"/>
      <c r="B23" s="389"/>
      <c r="C23" s="648"/>
      <c r="D23" s="390"/>
      <c r="E23" s="358" t="s">
        <v>389</v>
      </c>
      <c r="F23" s="363"/>
      <c r="G23" s="414"/>
      <c r="H23" s="414"/>
      <c r="I23" s="92"/>
      <c r="J23" s="375"/>
      <c r="K23" s="636"/>
      <c r="L23" s="96" t="s">
        <v>116</v>
      </c>
      <c r="M23" s="97" t="s">
        <v>84</v>
      </c>
      <c r="N23" s="98">
        <f>IF(M23="CONFIABLE",15,IF(M23="NO CONFIABLE",0,""))</f>
        <v>15</v>
      </c>
      <c r="O23" s="401"/>
      <c r="P23" s="381"/>
      <c r="Q23" s="402"/>
      <c r="R23" s="381"/>
      <c r="S23" s="404"/>
      <c r="T23" s="406"/>
      <c r="U23" s="390"/>
      <c r="V23" s="413"/>
      <c r="W23" s="365"/>
      <c r="X23" s="346"/>
      <c r="Y23" s="394"/>
      <c r="Z23" s="101" t="s">
        <v>181</v>
      </c>
      <c r="AA23" s="407"/>
      <c r="AB23" s="363"/>
      <c r="AC23" s="365"/>
      <c r="AD23" s="365"/>
      <c r="AE23" s="398"/>
      <c r="AF23" s="346"/>
      <c r="AG23" s="654"/>
      <c r="AH23" s="79" t="s">
        <v>142</v>
      </c>
      <c r="AJ23" s="79" t="s">
        <v>129</v>
      </c>
      <c r="AK23" s="79" t="s">
        <v>128</v>
      </c>
      <c r="AL23" s="79" t="s">
        <v>130</v>
      </c>
      <c r="AO23" s="79" t="s">
        <v>157</v>
      </c>
    </row>
    <row r="24" spans="1:41" ht="43.5" customHeight="1" x14ac:dyDescent="0.25">
      <c r="A24" s="643"/>
      <c r="B24" s="389"/>
      <c r="C24" s="648"/>
      <c r="D24" s="390"/>
      <c r="E24" s="339"/>
      <c r="F24" s="363"/>
      <c r="G24" s="414"/>
      <c r="H24" s="414"/>
      <c r="I24" s="92"/>
      <c r="J24" s="375"/>
      <c r="K24" s="636"/>
      <c r="L24" s="96" t="s">
        <v>117</v>
      </c>
      <c r="M24" s="97" t="s">
        <v>86</v>
      </c>
      <c r="N24" s="98">
        <f>IF(M24="SE INVESTIGAN Y SE RESUELVEN OPORTUNAMENTE",15,IF(M24="NO SE INVESTIGAN Y SE RESUELVEN OPORTUNAMENTE",0,""))</f>
        <v>15</v>
      </c>
      <c r="O24" s="401"/>
      <c r="P24" s="381"/>
      <c r="Q24" s="402"/>
      <c r="R24" s="381"/>
      <c r="S24" s="404"/>
      <c r="T24" s="406"/>
      <c r="U24" s="390"/>
      <c r="V24" s="413"/>
      <c r="W24" s="365"/>
      <c r="X24" s="346"/>
      <c r="Y24" s="394"/>
      <c r="Z24" s="358" t="s">
        <v>395</v>
      </c>
      <c r="AA24" s="407"/>
      <c r="AB24" s="363"/>
      <c r="AC24" s="365"/>
      <c r="AD24" s="365"/>
      <c r="AE24" s="398"/>
      <c r="AF24" s="346"/>
      <c r="AG24" s="654"/>
      <c r="AH24" s="79" t="s">
        <v>98</v>
      </c>
      <c r="AO24" s="79" t="s">
        <v>158</v>
      </c>
    </row>
    <row r="25" spans="1:41" ht="43.5" customHeight="1" thickBot="1" x14ac:dyDescent="0.3">
      <c r="A25" s="644"/>
      <c r="B25" s="646"/>
      <c r="C25" s="649"/>
      <c r="D25" s="630"/>
      <c r="E25" s="607"/>
      <c r="F25" s="625"/>
      <c r="G25" s="651"/>
      <c r="H25" s="651"/>
      <c r="I25" s="138"/>
      <c r="J25" s="634"/>
      <c r="K25" s="637"/>
      <c r="L25" s="139" t="s">
        <v>118</v>
      </c>
      <c r="M25" s="140" t="s">
        <v>88</v>
      </c>
      <c r="N25" s="141">
        <f>IF(M25="COMPLETA",10,IF(M25="INCOMPLETA",5,IF(M25="NO EXISTE",0,"")))</f>
        <v>10</v>
      </c>
      <c r="O25" s="615"/>
      <c r="P25" s="617"/>
      <c r="Q25" s="616"/>
      <c r="R25" s="617"/>
      <c r="S25" s="618"/>
      <c r="T25" s="619"/>
      <c r="U25" s="630"/>
      <c r="V25" s="632"/>
      <c r="W25" s="627"/>
      <c r="X25" s="620"/>
      <c r="Y25" s="608"/>
      <c r="Z25" s="608"/>
      <c r="AA25" s="624"/>
      <c r="AB25" s="625"/>
      <c r="AC25" s="627"/>
      <c r="AD25" s="627"/>
      <c r="AE25" s="610"/>
      <c r="AF25" s="620"/>
      <c r="AG25" s="668"/>
      <c r="AO25" s="79" t="s">
        <v>159</v>
      </c>
    </row>
    <row r="26" spans="1:41" ht="45.75" customHeight="1" x14ac:dyDescent="0.25">
      <c r="A26" s="660" t="s">
        <v>372</v>
      </c>
      <c r="B26" s="662" t="s">
        <v>373</v>
      </c>
      <c r="C26" s="664" t="s">
        <v>396</v>
      </c>
      <c r="D26" s="662" t="s">
        <v>64</v>
      </c>
      <c r="E26" s="339" t="s">
        <v>397</v>
      </c>
      <c r="F26" s="340" t="s">
        <v>398</v>
      </c>
      <c r="G26" s="666" t="s">
        <v>108</v>
      </c>
      <c r="H26" s="666" t="s">
        <v>125</v>
      </c>
      <c r="I26" s="142" t="str">
        <f>CONCATENATE(G26,H26)</f>
        <v>IMPROBABLEMENOR</v>
      </c>
      <c r="J26" s="375" t="str">
        <f>I27</f>
        <v>4. BAJO</v>
      </c>
      <c r="K26" s="657" t="s">
        <v>390</v>
      </c>
      <c r="L26" s="93" t="s">
        <v>89</v>
      </c>
      <c r="M26" s="94" t="s">
        <v>80</v>
      </c>
      <c r="N26" s="95">
        <f>IF(M26="ASIGNADO",15,IF(M26="NO ASIGNADO",0,""))</f>
        <v>15</v>
      </c>
      <c r="O26" s="417">
        <f>SUM(N26:N32)</f>
        <v>100</v>
      </c>
      <c r="P26" s="381" t="s">
        <v>135</v>
      </c>
      <c r="Q26" s="659">
        <f>IF(Q29="DÉBIL",0,IF(Q29="MODERADO",50,IF(Q29="FUERTE",100,"")))</f>
        <v>100</v>
      </c>
      <c r="R26" s="410"/>
      <c r="S26" s="382" t="s">
        <v>97</v>
      </c>
      <c r="T26" s="382" t="s">
        <v>97</v>
      </c>
      <c r="U26" s="408" t="s">
        <v>152</v>
      </c>
      <c r="V26" s="413" t="s">
        <v>102</v>
      </c>
      <c r="W26" s="656" t="s">
        <v>378</v>
      </c>
      <c r="X26" s="340" t="s">
        <v>399</v>
      </c>
      <c r="Y26" s="339" t="s">
        <v>400</v>
      </c>
      <c r="Z26" s="394" t="s">
        <v>381</v>
      </c>
      <c r="AA26" s="407" t="s">
        <v>149</v>
      </c>
      <c r="AB26" s="340" t="s">
        <v>401</v>
      </c>
      <c r="AC26" s="656"/>
      <c r="AD26" s="656"/>
      <c r="AE26" s="652" t="s">
        <v>383</v>
      </c>
      <c r="AF26" s="611" t="s">
        <v>402</v>
      </c>
      <c r="AG26" s="653"/>
    </row>
    <row r="27" spans="1:41" ht="45.75" customHeight="1" x14ac:dyDescent="0.25">
      <c r="A27" s="643"/>
      <c r="B27" s="389"/>
      <c r="C27" s="648"/>
      <c r="D27" s="390"/>
      <c r="E27" s="339"/>
      <c r="F27" s="363"/>
      <c r="G27" s="414"/>
      <c r="H27" s="414"/>
      <c r="I27" s="92" t="str">
        <f>IF(I26="RARA VEZINSIGNIFICANTE","1. BAJO",IF(I26="RARA VEZMENOR","2. BAJO",IF(I26="IMPROBABLEINSIGNIFICANTE","3. BAJO",IF(I26="IMPROBABLEMENOR","4. BAJO",IF(I26="POSIBLEINSIGNIFICANTE","5. BAJO",IF(I26="RARA VEZMODERADO","1. MODERADO",IF(I26="IMPROBABLEMODERADO","2. MODERADO",IF(I26="POSIBLEMENOR","3. MODERADO",IF(I26="PROBABLEINSIGNIFICANTE","4. MODERADO",IF(I26="RARA VEZMAYOR","1. ALTO",IF(I26="IMPROBABLEMAYOR","2. ALTO",IF(I26="POSIBLEMODERADO","3. ALTO",IF(I26="PROBABLEMENOR","4. ALTO",IF(I26="PROBABLEMODERADO","5. ALTO",IF(I26="CASI SEGUROINSIGNIFICANTE","6. ALTO",IF(I26="CASI SEGUROMENOR","7. ALTO",IF(I26="RARA VEZCATASTRÓFICO","1. EXTREMO",IF(I26="IMPROBABLECATASTRÓFICO","2. EXTREMO",IF(I26="POSIBLEMAYOR","3. EXTREMO",IF(I26="POSIBLECATASTRÓFICO","4. EXTREMO",IF(I26="PROBABLEMAYOR","5. EXTREMO",IF(I26="PROBABLECATASTRÓFICO","6. EXTREMO",IF(I26="CASI SEGUROMODERADO","7. EXTREMO",IF(I26="CASI SEGUROMAYOR","8. EXTREMO",IF(I26="CASI SEGUROCATASTRÓFICO","9. EXTREMO","")))))))))))))))))))))))))</f>
        <v>4. BAJO</v>
      </c>
      <c r="J27" s="375"/>
      <c r="K27" s="636"/>
      <c r="L27" s="96" t="s">
        <v>175</v>
      </c>
      <c r="M27" s="97" t="s">
        <v>126</v>
      </c>
      <c r="N27" s="98">
        <f>IF(M27="ADECUADO",15,IF(M27="INADECUADO",0,""))</f>
        <v>15</v>
      </c>
      <c r="O27" s="417"/>
      <c r="P27" s="381"/>
      <c r="Q27" s="418"/>
      <c r="R27" s="410"/>
      <c r="S27" s="411"/>
      <c r="T27" s="411"/>
      <c r="U27" s="390"/>
      <c r="V27" s="413"/>
      <c r="W27" s="365"/>
      <c r="X27" s="346"/>
      <c r="Y27" s="394"/>
      <c r="Z27" s="394"/>
      <c r="AA27" s="407"/>
      <c r="AB27" s="363"/>
      <c r="AC27" s="365"/>
      <c r="AD27" s="365"/>
      <c r="AE27" s="398"/>
      <c r="AF27" s="346"/>
      <c r="AG27" s="654"/>
    </row>
    <row r="28" spans="1:41" ht="45.75" customHeight="1" x14ac:dyDescent="0.25">
      <c r="A28" s="643"/>
      <c r="B28" s="389"/>
      <c r="C28" s="648"/>
      <c r="D28" s="390"/>
      <c r="E28" s="339"/>
      <c r="F28" s="363"/>
      <c r="G28" s="414"/>
      <c r="H28" s="414"/>
      <c r="I28" s="92" t="str">
        <f>IF(OR(I27="1. BAJO",I27="2. BAJO",I27="3. BAJO",I27="4. BAJO",I27="5. BAJO"),"BAJO",IF(OR(I27="1. MODERADO",I27="2. MODERADO",I27="3. MODERADO",I27="4. MODERADO"),"MODERADO",IF(OR(I27="1. ALTO",I27="2. ALTO",I27="3. ALTO",I27="4. ALTO",I27="5. ALTO",I27="6. ALTO",I27="7. ALTO"),"ALTO",IF(OR(I27="1. EXTREMO",I27="2. EXTREMO",I27="3. EXTREMO",I27="4. EXTREMO",I27="5. EXTREMO",I27="6. EXTREMO",I27="7. EXTREMO",I27="8. EXTREMO",I27="9. EXTREMO"),"EXTREMO",""))))</f>
        <v>BAJO</v>
      </c>
      <c r="J28" s="375"/>
      <c r="K28" s="636"/>
      <c r="L28" s="120" t="s">
        <v>90</v>
      </c>
      <c r="M28" s="97" t="s">
        <v>127</v>
      </c>
      <c r="N28" s="98">
        <f>IF(M28="OPORTUNA",15,IF(M28="INOPORTUNA",0,""))</f>
        <v>15</v>
      </c>
      <c r="O28" s="417"/>
      <c r="P28" s="381"/>
      <c r="Q28" s="418"/>
      <c r="R28" s="410"/>
      <c r="S28" s="100" t="s">
        <v>143</v>
      </c>
      <c r="T28" s="100" t="s">
        <v>144</v>
      </c>
      <c r="U28" s="390"/>
      <c r="V28" s="413"/>
      <c r="W28" s="365"/>
      <c r="X28" s="346"/>
      <c r="Y28" s="394"/>
      <c r="Z28" s="394"/>
      <c r="AA28" s="407"/>
      <c r="AB28" s="363"/>
      <c r="AC28" s="365"/>
      <c r="AD28" s="365"/>
      <c r="AE28" s="398"/>
      <c r="AF28" s="346"/>
      <c r="AG28" s="654"/>
    </row>
    <row r="29" spans="1:41" ht="45.75" customHeight="1" x14ac:dyDescent="0.25">
      <c r="A29" s="643"/>
      <c r="B29" s="389"/>
      <c r="C29" s="648"/>
      <c r="D29" s="390"/>
      <c r="E29" s="101" t="s">
        <v>151</v>
      </c>
      <c r="F29" s="363"/>
      <c r="G29" s="414"/>
      <c r="H29" s="414"/>
      <c r="I29" s="92"/>
      <c r="J29" s="375"/>
      <c r="K29" s="636"/>
      <c r="L29" s="96" t="s">
        <v>218</v>
      </c>
      <c r="M29" s="97" t="s">
        <v>128</v>
      </c>
      <c r="N29" s="98">
        <f>IF(M29="PREVENIR",15,IF(M29="DETECTAR",10,IF(M29="NO ES UN CONTROL",0,"")))</f>
        <v>15</v>
      </c>
      <c r="O29" s="400" t="str">
        <f>IF(O26&lt;86,"DÉBIL",IF(O26&lt;96,"MODERADO",IF(O26&lt;101,"FUERTE","")))</f>
        <v>FUERTE</v>
      </c>
      <c r="P29" s="381"/>
      <c r="Q29" s="402" t="str">
        <f>IF(AND(O29="FUERTE",P26="FUERTE (SIEMPRE SE EJECUTA)"),"FUERTE",IF(OR(O29="DÉBIL",P26="DÉBIL (NO SE EJECUTA)"),"DÉBIL",IF(OR(O29="MODERADO",P26="MODERADO (ALGUNAS VECES)"),"MODERADO")))</f>
        <v>FUERTE</v>
      </c>
      <c r="R29" s="381" t="str">
        <f>IF(AND(O29="FUERTE",P26="FUERTE (SIEMPRE SE EJECUTA)"),"NO","SÍ")</f>
        <v>NO</v>
      </c>
      <c r="S29" s="404">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29" s="405">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29" s="390"/>
      <c r="V29" s="413"/>
      <c r="W29" s="365"/>
      <c r="X29" s="346"/>
      <c r="Y29" s="394"/>
      <c r="Z29" s="395"/>
      <c r="AA29" s="407"/>
      <c r="AB29" s="363"/>
      <c r="AC29" s="365"/>
      <c r="AD29" s="365"/>
      <c r="AE29" s="398"/>
      <c r="AF29" s="386" t="s">
        <v>403</v>
      </c>
      <c r="AG29" s="654"/>
    </row>
    <row r="30" spans="1:41" ht="45.75" customHeight="1" x14ac:dyDescent="0.25">
      <c r="A30" s="643"/>
      <c r="B30" s="389"/>
      <c r="C30" s="648"/>
      <c r="D30" s="390"/>
      <c r="E30" s="339" t="s">
        <v>398</v>
      </c>
      <c r="F30" s="363"/>
      <c r="G30" s="414"/>
      <c r="H30" s="414"/>
      <c r="I30" s="92"/>
      <c r="J30" s="375"/>
      <c r="K30" s="636"/>
      <c r="L30" s="96" t="s">
        <v>116</v>
      </c>
      <c r="M30" s="97" t="s">
        <v>84</v>
      </c>
      <c r="N30" s="98">
        <f>IF(M30="CONFIABLE",15,IF(M30="NO CONFIABLE",0,""))</f>
        <v>15</v>
      </c>
      <c r="O30" s="401"/>
      <c r="P30" s="381"/>
      <c r="Q30" s="402"/>
      <c r="R30" s="381"/>
      <c r="S30" s="404"/>
      <c r="T30" s="406"/>
      <c r="U30" s="390"/>
      <c r="V30" s="413"/>
      <c r="W30" s="365"/>
      <c r="X30" s="346"/>
      <c r="Y30" s="394"/>
      <c r="Z30" s="101" t="s">
        <v>181</v>
      </c>
      <c r="AA30" s="407"/>
      <c r="AB30" s="363"/>
      <c r="AC30" s="365"/>
      <c r="AD30" s="365"/>
      <c r="AE30" s="398"/>
      <c r="AF30" s="346"/>
      <c r="AG30" s="654"/>
    </row>
    <row r="31" spans="1:41" ht="45.75" customHeight="1" x14ac:dyDescent="0.25">
      <c r="A31" s="643"/>
      <c r="B31" s="389"/>
      <c r="C31" s="648"/>
      <c r="D31" s="390"/>
      <c r="E31" s="339"/>
      <c r="F31" s="363"/>
      <c r="G31" s="414"/>
      <c r="H31" s="414"/>
      <c r="I31" s="92"/>
      <c r="J31" s="375"/>
      <c r="K31" s="636"/>
      <c r="L31" s="96" t="s">
        <v>117</v>
      </c>
      <c r="M31" s="97" t="s">
        <v>86</v>
      </c>
      <c r="N31" s="98">
        <f>IF(M31="SE INVESTIGAN Y SE RESUELVEN OPORTUNAMENTE",15,IF(M31="NO SE INVESTIGAN Y SE RESUELVEN OPORTUNAMENTE",0,""))</f>
        <v>15</v>
      </c>
      <c r="O31" s="401"/>
      <c r="P31" s="381"/>
      <c r="Q31" s="402"/>
      <c r="R31" s="381"/>
      <c r="S31" s="404"/>
      <c r="T31" s="406"/>
      <c r="U31" s="390"/>
      <c r="V31" s="413"/>
      <c r="W31" s="365"/>
      <c r="X31" s="346"/>
      <c r="Y31" s="394"/>
      <c r="Z31" s="358" t="s">
        <v>404</v>
      </c>
      <c r="AA31" s="407"/>
      <c r="AB31" s="363"/>
      <c r="AC31" s="365"/>
      <c r="AD31" s="365"/>
      <c r="AE31" s="398"/>
      <c r="AF31" s="346"/>
      <c r="AG31" s="654"/>
    </row>
    <row r="32" spans="1:41" ht="45.75" customHeight="1" thickBot="1" x14ac:dyDescent="0.3">
      <c r="A32" s="661"/>
      <c r="B32" s="663"/>
      <c r="C32" s="665"/>
      <c r="D32" s="391"/>
      <c r="E32" s="339"/>
      <c r="F32" s="364"/>
      <c r="G32" s="415"/>
      <c r="H32" s="415"/>
      <c r="I32" s="92"/>
      <c r="J32" s="375"/>
      <c r="K32" s="658"/>
      <c r="L32" s="102" t="s">
        <v>118</v>
      </c>
      <c r="M32" s="103" t="s">
        <v>88</v>
      </c>
      <c r="N32" s="104">
        <f>IF(M32="COMPLETA",10,IF(M32="INCOMPLETA",5,IF(M32="NO EXISTE",0,"")))</f>
        <v>10</v>
      </c>
      <c r="O32" s="401"/>
      <c r="P32" s="381"/>
      <c r="Q32" s="403"/>
      <c r="R32" s="381"/>
      <c r="S32" s="405"/>
      <c r="T32" s="406"/>
      <c r="U32" s="391"/>
      <c r="V32" s="413"/>
      <c r="W32" s="366"/>
      <c r="X32" s="358"/>
      <c r="Y32" s="394"/>
      <c r="Z32" s="394"/>
      <c r="AA32" s="407"/>
      <c r="AB32" s="364"/>
      <c r="AC32" s="366"/>
      <c r="AD32" s="366"/>
      <c r="AE32" s="399"/>
      <c r="AF32" s="358"/>
      <c r="AG32" s="655"/>
    </row>
    <row r="33" spans="1:41" ht="28.5" customHeight="1" x14ac:dyDescent="0.25">
      <c r="A33" s="642" t="s">
        <v>372</v>
      </c>
      <c r="B33" s="645" t="s">
        <v>373</v>
      </c>
      <c r="C33" s="647" t="s">
        <v>388</v>
      </c>
      <c r="D33" s="645" t="s">
        <v>64</v>
      </c>
      <c r="E33" s="621" t="s">
        <v>405</v>
      </c>
      <c r="F33" s="611" t="s">
        <v>406</v>
      </c>
      <c r="G33" s="650" t="s">
        <v>109</v>
      </c>
      <c r="H33" s="650" t="s">
        <v>95</v>
      </c>
      <c r="I33" s="134" t="str">
        <f>CONCATENATE(G33,H33)</f>
        <v>POSIBLEMODERADO</v>
      </c>
      <c r="J33" s="633" t="str">
        <f>I34</f>
        <v>3. ALTO</v>
      </c>
      <c r="K33" s="635" t="s">
        <v>407</v>
      </c>
      <c r="L33" s="135" t="s">
        <v>89</v>
      </c>
      <c r="M33" s="136" t="s">
        <v>80</v>
      </c>
      <c r="N33" s="137">
        <f>IF(M33="ASIGNADO",15,IF(M33="NO ASIGNADO",0,""))</f>
        <v>15</v>
      </c>
      <c r="O33" s="638">
        <f>SUM(N33:N39)</f>
        <v>100</v>
      </c>
      <c r="P33" s="639" t="s">
        <v>135</v>
      </c>
      <c r="Q33" s="640">
        <f>IF(Q36="DÉBIL",0,IF(Q36="MODERADO",50,IF(Q36="FUERTE",100,"")))</f>
        <v>100</v>
      </c>
      <c r="R33" s="641"/>
      <c r="S33" s="628" t="s">
        <v>97</v>
      </c>
      <c r="T33" s="628" t="s">
        <v>97</v>
      </c>
      <c r="U33" s="629" t="s">
        <v>152</v>
      </c>
      <c r="V33" s="631" t="s">
        <v>102</v>
      </c>
      <c r="W33" s="626" t="s">
        <v>378</v>
      </c>
      <c r="X33" s="621" t="s">
        <v>408</v>
      </c>
      <c r="Y33" s="621" t="s">
        <v>409</v>
      </c>
      <c r="Z33" s="622" t="s">
        <v>381</v>
      </c>
      <c r="AA33" s="623" t="s">
        <v>149</v>
      </c>
      <c r="AB33" s="611" t="s">
        <v>410</v>
      </c>
      <c r="AC33" s="626"/>
      <c r="AD33" s="626"/>
      <c r="AE33" s="609" t="s">
        <v>383</v>
      </c>
      <c r="AF33" s="611" t="s">
        <v>411</v>
      </c>
      <c r="AG33" s="612"/>
    </row>
    <row r="34" spans="1:41" ht="28.5" customHeight="1" x14ac:dyDescent="0.25">
      <c r="A34" s="643"/>
      <c r="B34" s="389"/>
      <c r="C34" s="648"/>
      <c r="D34" s="390"/>
      <c r="E34" s="339"/>
      <c r="F34" s="363"/>
      <c r="G34" s="414"/>
      <c r="H34" s="414"/>
      <c r="I34" s="92" t="str">
        <f>IF(I33="RARA VEZINSIGNIFICANTE","1. BAJO",IF(I33="RARA VEZMENOR","2. BAJO",IF(I33="IMPROBABLEINSIGNIFICANTE","3. BAJO",IF(I33="IMPROBABLEMENOR","4. BAJO",IF(I33="POSIBLEINSIGNIFICANTE","5. BAJO",IF(I33="RARA VEZMODERADO","1. MODERADO",IF(I33="IMPROBABLEMODERADO","2. MODERADO",IF(I33="POSIBLEMENOR","3. MODERADO",IF(I33="PROBABLEINSIGNIFICANTE","4. MODERADO",IF(I33="RARA VEZMAYOR","1. ALTO",IF(I33="IMPROBABLEMAYOR","2. ALTO",IF(I33="POSIBLEMODERADO","3. ALTO",IF(I33="PROBABLEMENOR","4. ALTO",IF(I33="PROBABLEMODERADO","5. ALTO",IF(I33="CASI SEGUROINSIGNIFICANTE","6. ALTO",IF(I33="CASI SEGUROMENOR","7. ALTO",IF(I33="RARA VEZCATASTRÓFICO","1. EXTREMO",IF(I33="IMPROBABLECATASTRÓFICO","2. EXTREMO",IF(I33="POSIBLEMAYOR","3. EXTREMO",IF(I33="POSIBLECATASTRÓFICO","4. EXTREMO",IF(I33="PROBABLEMAYOR","5. EXTREMO",IF(I33="PROBABLECATASTRÓFICO","6. EXTREMO",IF(I33="CASI SEGUROMODERADO","7. EXTREMO",IF(I33="CASI SEGUROMAYOR","8. EXTREMO",IF(I33="CASI SEGUROCATASTRÓFICO","9. EXTREMO","")))))))))))))))))))))))))</f>
        <v>3. ALTO</v>
      </c>
      <c r="J34" s="375"/>
      <c r="K34" s="636"/>
      <c r="L34" s="96" t="s">
        <v>175</v>
      </c>
      <c r="M34" s="97" t="s">
        <v>126</v>
      </c>
      <c r="N34" s="98">
        <f>IF(M34="ADECUADO",15,IF(M34="INADECUADO",0,""))</f>
        <v>15</v>
      </c>
      <c r="O34" s="417"/>
      <c r="P34" s="381"/>
      <c r="Q34" s="418"/>
      <c r="R34" s="410"/>
      <c r="S34" s="411"/>
      <c r="T34" s="411"/>
      <c r="U34" s="390"/>
      <c r="V34" s="413"/>
      <c r="W34" s="365"/>
      <c r="X34" s="339"/>
      <c r="Y34" s="394"/>
      <c r="Z34" s="394"/>
      <c r="AA34" s="407"/>
      <c r="AB34" s="363"/>
      <c r="AC34" s="365"/>
      <c r="AD34" s="365"/>
      <c r="AE34" s="398"/>
      <c r="AF34" s="346"/>
      <c r="AG34" s="613"/>
    </row>
    <row r="35" spans="1:41" ht="28.5" customHeight="1" x14ac:dyDescent="0.25">
      <c r="A35" s="643"/>
      <c r="B35" s="389"/>
      <c r="C35" s="648"/>
      <c r="D35" s="390"/>
      <c r="E35" s="339"/>
      <c r="F35" s="363"/>
      <c r="G35" s="414"/>
      <c r="H35" s="414"/>
      <c r="I35" s="92" t="str">
        <f>IF(OR(I34="1. BAJO",I34="2. BAJO",I34="3. BAJO",I34="4. BAJO",I34="5. BAJO"),"BAJO",IF(OR(I34="1. MODERADO",I34="2. MODERADO",I34="3. MODERADO",I34="4. MODERADO"),"MODERADO",IF(OR(I34="1. ALTO",I34="2. ALTO",I34="3. ALTO",I34="4. ALTO",I34="5. ALTO",I34="6. ALTO",I34="7. ALTO"),"ALTO",IF(OR(I34="1. EXTREMO",I34="2. EXTREMO",I34="3. EXTREMO",I34="4. EXTREMO",I34="5. EXTREMO",I34="6. EXTREMO",I34="7. EXTREMO",I34="8. EXTREMO",I34="9. EXTREMO"),"EXTREMO",""))))</f>
        <v>ALTO</v>
      </c>
      <c r="J35" s="375"/>
      <c r="K35" s="636"/>
      <c r="L35" s="120" t="s">
        <v>90</v>
      </c>
      <c r="M35" s="97" t="s">
        <v>127</v>
      </c>
      <c r="N35" s="98">
        <f>IF(M35="OPORTUNA",15,IF(M35="INOPORTUNA",0,""))</f>
        <v>15</v>
      </c>
      <c r="O35" s="417"/>
      <c r="P35" s="381"/>
      <c r="Q35" s="418"/>
      <c r="R35" s="410"/>
      <c r="S35" s="100" t="s">
        <v>143</v>
      </c>
      <c r="T35" s="100" t="s">
        <v>144</v>
      </c>
      <c r="U35" s="390"/>
      <c r="V35" s="413"/>
      <c r="W35" s="365"/>
      <c r="X35" s="339"/>
      <c r="Y35" s="394"/>
      <c r="Z35" s="394"/>
      <c r="AA35" s="407"/>
      <c r="AB35" s="363"/>
      <c r="AC35" s="365"/>
      <c r="AD35" s="365"/>
      <c r="AE35" s="398"/>
      <c r="AF35" s="346"/>
      <c r="AG35" s="613"/>
    </row>
    <row r="36" spans="1:41" ht="28.5" customHeight="1" x14ac:dyDescent="0.25">
      <c r="A36" s="643"/>
      <c r="B36" s="389"/>
      <c r="C36" s="648"/>
      <c r="D36" s="390"/>
      <c r="E36" s="101" t="s">
        <v>151</v>
      </c>
      <c r="F36" s="363"/>
      <c r="G36" s="414"/>
      <c r="H36" s="414"/>
      <c r="I36" s="92"/>
      <c r="J36" s="375"/>
      <c r="K36" s="636"/>
      <c r="L36" s="96" t="s">
        <v>218</v>
      </c>
      <c r="M36" s="97" t="s">
        <v>128</v>
      </c>
      <c r="N36" s="98">
        <f>IF(M36="PREVENIR",15,IF(M36="DETECTAR",10,IF(M36="NO ES UN CONTROL",0,"")))</f>
        <v>15</v>
      </c>
      <c r="O36" s="400" t="str">
        <f>IF(O33&lt;86,"DÉBIL",IF(O33&lt;96,"MODERADO",IF(O33&lt;101,"FUERTE","")))</f>
        <v>FUERTE</v>
      </c>
      <c r="P36" s="381"/>
      <c r="Q36" s="402" t="str">
        <f>IF(AND(O36="FUERTE",P33="FUERTE (SIEMPRE SE EJECUTA)"),"FUERTE",IF(OR(O36="DÉBIL",P33="DÉBIL (NO SE EJECUTA)"),"DÉBIL",IF(OR(O36="MODERADO",P33="MODERADO (ALGUNAS VECES)"),"MODERADO")))</f>
        <v>FUERTE</v>
      </c>
      <c r="R36" s="381" t="str">
        <f>IF(AND(O36="FUERTE",P33="FUERTE (SIEMPRE SE EJECUTA)"),"NO","SÍ")</f>
        <v>NO</v>
      </c>
      <c r="S36" s="404">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36" s="405">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36" s="390"/>
      <c r="V36" s="413"/>
      <c r="W36" s="365"/>
      <c r="X36" s="339"/>
      <c r="Y36" s="394"/>
      <c r="Z36" s="395"/>
      <c r="AA36" s="407"/>
      <c r="AB36" s="363"/>
      <c r="AC36" s="365"/>
      <c r="AD36" s="365"/>
      <c r="AE36" s="398"/>
      <c r="AF36" s="386" t="s">
        <v>412</v>
      </c>
      <c r="AG36" s="613"/>
    </row>
    <row r="37" spans="1:41" ht="28.5" customHeight="1" x14ac:dyDescent="0.25">
      <c r="A37" s="643"/>
      <c r="B37" s="389"/>
      <c r="C37" s="648"/>
      <c r="D37" s="390"/>
      <c r="E37" s="339" t="s">
        <v>413</v>
      </c>
      <c r="F37" s="363"/>
      <c r="G37" s="414"/>
      <c r="H37" s="414"/>
      <c r="I37" s="92"/>
      <c r="J37" s="375"/>
      <c r="K37" s="636"/>
      <c r="L37" s="96" t="s">
        <v>116</v>
      </c>
      <c r="M37" s="97" t="s">
        <v>84</v>
      </c>
      <c r="N37" s="98">
        <f>IF(M37="CONFIABLE",15,IF(M37="NO CONFIABLE",0,""))</f>
        <v>15</v>
      </c>
      <c r="O37" s="401"/>
      <c r="P37" s="381"/>
      <c r="Q37" s="402"/>
      <c r="R37" s="381"/>
      <c r="S37" s="404"/>
      <c r="T37" s="406"/>
      <c r="U37" s="390"/>
      <c r="V37" s="413"/>
      <c r="W37" s="365"/>
      <c r="X37" s="339"/>
      <c r="Y37" s="394"/>
      <c r="Z37" s="101" t="s">
        <v>181</v>
      </c>
      <c r="AA37" s="407"/>
      <c r="AB37" s="363"/>
      <c r="AC37" s="365"/>
      <c r="AD37" s="365"/>
      <c r="AE37" s="398"/>
      <c r="AF37" s="346"/>
      <c r="AG37" s="613"/>
    </row>
    <row r="38" spans="1:41" ht="28.5" customHeight="1" x14ac:dyDescent="0.25">
      <c r="A38" s="643"/>
      <c r="B38" s="389"/>
      <c r="C38" s="648"/>
      <c r="D38" s="390"/>
      <c r="E38" s="339"/>
      <c r="F38" s="363"/>
      <c r="G38" s="414"/>
      <c r="H38" s="414"/>
      <c r="I38" s="92"/>
      <c r="J38" s="375"/>
      <c r="K38" s="636"/>
      <c r="L38" s="96" t="s">
        <v>117</v>
      </c>
      <c r="M38" s="97" t="s">
        <v>86</v>
      </c>
      <c r="N38" s="98">
        <f>IF(M38="SE INVESTIGAN Y SE RESUELVEN OPORTUNAMENTE",15,IF(M38="NO SE INVESTIGAN Y SE RESUELVEN OPORTUNAMENTE",0,""))</f>
        <v>15</v>
      </c>
      <c r="O38" s="401"/>
      <c r="P38" s="381"/>
      <c r="Q38" s="402"/>
      <c r="R38" s="381"/>
      <c r="S38" s="404"/>
      <c r="T38" s="406"/>
      <c r="U38" s="390"/>
      <c r="V38" s="413"/>
      <c r="W38" s="365"/>
      <c r="X38" s="339"/>
      <c r="Y38" s="394"/>
      <c r="Z38" s="358" t="s">
        <v>414</v>
      </c>
      <c r="AA38" s="407"/>
      <c r="AB38" s="363"/>
      <c r="AC38" s="365"/>
      <c r="AD38" s="365"/>
      <c r="AE38" s="398"/>
      <c r="AF38" s="346"/>
      <c r="AG38" s="613"/>
    </row>
    <row r="39" spans="1:41" ht="28.5" customHeight="1" thickBot="1" x14ac:dyDescent="0.3">
      <c r="A39" s="644"/>
      <c r="B39" s="646"/>
      <c r="C39" s="649"/>
      <c r="D39" s="630"/>
      <c r="E39" s="607"/>
      <c r="F39" s="625"/>
      <c r="G39" s="651"/>
      <c r="H39" s="651"/>
      <c r="I39" s="138"/>
      <c r="J39" s="634"/>
      <c r="K39" s="637"/>
      <c r="L39" s="139" t="s">
        <v>118</v>
      </c>
      <c r="M39" s="140" t="s">
        <v>88</v>
      </c>
      <c r="N39" s="141">
        <f>IF(M39="COMPLETA",10,IF(M39="INCOMPLETA",5,IF(M39="NO EXISTE",0,"")))</f>
        <v>10</v>
      </c>
      <c r="O39" s="615"/>
      <c r="P39" s="617"/>
      <c r="Q39" s="616"/>
      <c r="R39" s="617"/>
      <c r="S39" s="618"/>
      <c r="T39" s="619"/>
      <c r="U39" s="630"/>
      <c r="V39" s="632"/>
      <c r="W39" s="627"/>
      <c r="X39" s="607"/>
      <c r="Y39" s="608"/>
      <c r="Z39" s="608"/>
      <c r="AA39" s="624"/>
      <c r="AB39" s="625"/>
      <c r="AC39" s="627"/>
      <c r="AD39" s="627"/>
      <c r="AE39" s="610"/>
      <c r="AF39" s="620"/>
      <c r="AG39" s="614"/>
    </row>
    <row r="40" spans="1:41" ht="27.75" customHeight="1" x14ac:dyDescent="0.25">
      <c r="A40" s="488" t="s">
        <v>70</v>
      </c>
      <c r="B40" s="488"/>
      <c r="C40" s="488"/>
      <c r="D40" s="488"/>
      <c r="E40" s="488"/>
      <c r="F40" s="488"/>
      <c r="G40" s="488"/>
      <c r="H40" s="488"/>
      <c r="I40" s="488"/>
      <c r="J40" s="488"/>
      <c r="K40" s="488"/>
      <c r="L40" s="488"/>
      <c r="M40" s="488"/>
      <c r="N40" s="488"/>
      <c r="O40" s="488"/>
      <c r="P40" s="488"/>
      <c r="Q40" s="488"/>
      <c r="R40" s="488"/>
      <c r="S40" s="488"/>
      <c r="T40" s="488"/>
      <c r="U40" s="488"/>
      <c r="V40" s="488"/>
      <c r="W40" s="488"/>
      <c r="X40" s="488"/>
      <c r="Y40" s="488"/>
      <c r="Z40" s="488"/>
      <c r="AA40" s="488"/>
      <c r="AB40" s="488"/>
      <c r="AC40" s="488"/>
      <c r="AD40" s="488"/>
      <c r="AE40" s="488"/>
      <c r="AF40" s="488"/>
      <c r="AG40" s="488"/>
      <c r="AO40" s="79" t="s">
        <v>160</v>
      </c>
    </row>
    <row r="41" spans="1:41" ht="21.75" customHeight="1" x14ac:dyDescent="0.25">
      <c r="A41" s="337" t="s">
        <v>34</v>
      </c>
      <c r="B41" s="337"/>
      <c r="C41" s="337"/>
      <c r="D41" s="337"/>
      <c r="E41" s="337"/>
      <c r="F41" s="337"/>
      <c r="G41" s="337"/>
      <c r="H41" s="337"/>
      <c r="I41" s="337"/>
      <c r="J41" s="337"/>
      <c r="K41" s="337"/>
      <c r="L41" s="337"/>
      <c r="M41" s="337"/>
      <c r="N41" s="337"/>
      <c r="O41" s="337"/>
      <c r="P41" s="337"/>
      <c r="Q41" s="337"/>
      <c r="R41" s="337"/>
      <c r="S41" s="337"/>
      <c r="T41" s="337"/>
      <c r="U41" s="337"/>
      <c r="V41" s="337"/>
      <c r="W41" s="337"/>
      <c r="X41" s="337"/>
      <c r="Y41" s="337"/>
      <c r="Z41" s="337"/>
      <c r="AA41" s="337"/>
      <c r="AB41" s="337"/>
      <c r="AC41" s="337"/>
      <c r="AD41" s="337"/>
      <c r="AE41" s="337"/>
      <c r="AF41" s="337"/>
      <c r="AG41" s="337"/>
      <c r="AO41" s="79" t="s">
        <v>161</v>
      </c>
    </row>
    <row r="42" spans="1:41" ht="27.75" customHeight="1" x14ac:dyDescent="0.25">
      <c r="A42" s="483" t="s">
        <v>55</v>
      </c>
      <c r="B42" s="483"/>
      <c r="C42" s="483" t="s">
        <v>67</v>
      </c>
      <c r="D42" s="483"/>
      <c r="E42" s="483"/>
      <c r="F42" s="483"/>
      <c r="G42" s="483"/>
      <c r="H42" s="483"/>
      <c r="I42" s="483"/>
      <c r="J42" s="483"/>
      <c r="K42" s="483"/>
      <c r="L42" s="483"/>
      <c r="M42" s="483"/>
      <c r="N42" s="483"/>
      <c r="O42" s="483"/>
      <c r="P42" s="483"/>
      <c r="Q42" s="483"/>
      <c r="R42" s="483"/>
      <c r="S42" s="483"/>
      <c r="T42" s="483"/>
      <c r="U42" s="483"/>
      <c r="V42" s="483"/>
      <c r="W42" s="483"/>
      <c r="X42" s="483"/>
      <c r="Y42" s="483"/>
      <c r="Z42" s="484" t="s">
        <v>182</v>
      </c>
      <c r="AA42" s="484"/>
      <c r="AB42" s="484"/>
      <c r="AC42" s="484"/>
      <c r="AD42" s="485" t="s">
        <v>26</v>
      </c>
      <c r="AE42" s="485"/>
      <c r="AF42" s="485"/>
      <c r="AG42" s="485"/>
      <c r="AO42" s="79" t="s">
        <v>162</v>
      </c>
    </row>
    <row r="43" spans="1:41" s="108" customFormat="1" ht="27.75" customHeight="1" x14ac:dyDescent="0.25">
      <c r="A43" s="596">
        <v>1</v>
      </c>
      <c r="B43" s="597"/>
      <c r="C43" s="601" t="s">
        <v>114</v>
      </c>
      <c r="D43" s="601"/>
      <c r="E43" s="601"/>
      <c r="F43" s="601"/>
      <c r="G43" s="601"/>
      <c r="H43" s="601"/>
      <c r="I43" s="601"/>
      <c r="J43" s="601"/>
      <c r="K43" s="601"/>
      <c r="L43" s="601"/>
      <c r="M43" s="601"/>
      <c r="N43" s="601"/>
      <c r="O43" s="601"/>
      <c r="P43" s="601"/>
      <c r="Q43" s="601"/>
      <c r="R43" s="601"/>
      <c r="S43" s="601"/>
      <c r="T43" s="601"/>
      <c r="U43" s="601"/>
      <c r="V43" s="601"/>
      <c r="W43" s="601"/>
      <c r="X43" s="601"/>
      <c r="Y43" s="601"/>
      <c r="Z43" s="602" t="s">
        <v>415</v>
      </c>
      <c r="AA43" s="603"/>
      <c r="AB43" s="603"/>
      <c r="AC43" s="604"/>
      <c r="AD43" s="605" t="s">
        <v>416</v>
      </c>
      <c r="AE43" s="606"/>
      <c r="AF43" s="606"/>
      <c r="AG43" s="606"/>
      <c r="AO43" s="79" t="s">
        <v>163</v>
      </c>
    </row>
    <row r="44" spans="1:41" s="108" customFormat="1" ht="27.75" customHeight="1" x14ac:dyDescent="0.25">
      <c r="A44" s="596">
        <v>2</v>
      </c>
      <c r="B44" s="597"/>
      <c r="C44" s="332"/>
      <c r="D44" s="332"/>
      <c r="E44" s="332"/>
      <c r="F44" s="332"/>
      <c r="G44" s="332"/>
      <c r="H44" s="332"/>
      <c r="I44" s="332"/>
      <c r="J44" s="332"/>
      <c r="K44" s="332"/>
      <c r="L44" s="332"/>
      <c r="M44" s="332"/>
      <c r="N44" s="332"/>
      <c r="O44" s="332"/>
      <c r="P44" s="332"/>
      <c r="Q44" s="332"/>
      <c r="R44" s="332"/>
      <c r="S44" s="332"/>
      <c r="T44" s="332"/>
      <c r="U44" s="332"/>
      <c r="V44" s="332"/>
      <c r="W44" s="332"/>
      <c r="X44" s="332"/>
      <c r="Y44" s="332"/>
      <c r="Z44" s="598"/>
      <c r="AA44" s="599"/>
      <c r="AB44" s="599"/>
      <c r="AC44" s="600"/>
      <c r="AD44" s="372"/>
      <c r="AE44" s="372"/>
      <c r="AF44" s="372"/>
      <c r="AG44" s="372"/>
      <c r="AO44" s="79" t="s">
        <v>365</v>
      </c>
    </row>
    <row r="45" spans="1:41" s="108" customFormat="1" ht="27.75" customHeight="1" x14ac:dyDescent="0.25">
      <c r="A45" s="596" t="s">
        <v>113</v>
      </c>
      <c r="B45" s="597"/>
      <c r="C45" s="332"/>
      <c r="D45" s="332"/>
      <c r="E45" s="332"/>
      <c r="F45" s="332"/>
      <c r="G45" s="332"/>
      <c r="H45" s="332"/>
      <c r="I45" s="332"/>
      <c r="J45" s="332"/>
      <c r="K45" s="332"/>
      <c r="L45" s="332"/>
      <c r="M45" s="332"/>
      <c r="N45" s="332"/>
      <c r="O45" s="332"/>
      <c r="P45" s="332"/>
      <c r="Q45" s="332"/>
      <c r="R45" s="332"/>
      <c r="S45" s="332"/>
      <c r="T45" s="332"/>
      <c r="U45" s="332"/>
      <c r="V45" s="332"/>
      <c r="W45" s="332"/>
      <c r="X45" s="332"/>
      <c r="Y45" s="332"/>
      <c r="Z45" s="598"/>
      <c r="AA45" s="599"/>
      <c r="AB45" s="599"/>
      <c r="AC45" s="600"/>
      <c r="AD45" s="372"/>
      <c r="AE45" s="372"/>
      <c r="AF45" s="372"/>
      <c r="AG45" s="372"/>
      <c r="AO45" s="79" t="s">
        <v>164</v>
      </c>
    </row>
    <row r="46" spans="1:41" ht="15" customHeight="1" x14ac:dyDescent="0.25">
      <c r="A46" s="337" t="s">
        <v>37</v>
      </c>
      <c r="B46" s="337"/>
      <c r="C46" s="337"/>
      <c r="D46" s="337"/>
      <c r="E46" s="337"/>
      <c r="F46" s="337"/>
      <c r="G46" s="337"/>
      <c r="H46" s="337"/>
      <c r="I46" s="337"/>
      <c r="J46" s="337"/>
      <c r="K46" s="337"/>
      <c r="L46" s="337"/>
      <c r="M46" s="337"/>
      <c r="N46" s="337"/>
      <c r="O46" s="337"/>
      <c r="P46" s="337"/>
      <c r="Q46" s="337"/>
      <c r="R46" s="337"/>
      <c r="S46" s="337"/>
      <c r="T46" s="337"/>
      <c r="U46" s="337"/>
      <c r="V46" s="337"/>
      <c r="W46" s="337"/>
      <c r="X46" s="337"/>
      <c r="Y46" s="337"/>
      <c r="Z46" s="337"/>
      <c r="AA46" s="337"/>
      <c r="AB46" s="337"/>
      <c r="AC46" s="337"/>
      <c r="AD46" s="337"/>
      <c r="AE46" s="337"/>
      <c r="AF46" s="337"/>
      <c r="AG46" s="337"/>
      <c r="AO46" s="79" t="s">
        <v>165</v>
      </c>
    </row>
    <row r="47" spans="1:41" s="106" customFormat="1" ht="30.75" customHeight="1" x14ac:dyDescent="0.25">
      <c r="A47" s="467" t="s">
        <v>26</v>
      </c>
      <c r="B47" s="467"/>
      <c r="C47" s="467"/>
      <c r="D47" s="467"/>
      <c r="E47" s="467"/>
      <c r="F47" s="467"/>
      <c r="G47" s="467" t="s">
        <v>77</v>
      </c>
      <c r="H47" s="467"/>
      <c r="I47" s="467"/>
      <c r="J47" s="467"/>
      <c r="K47" s="467"/>
      <c r="L47" s="467"/>
      <c r="M47" s="468" t="s">
        <v>69</v>
      </c>
      <c r="N47" s="469"/>
      <c r="O47" s="469"/>
      <c r="P47" s="469"/>
      <c r="Q47" s="469"/>
      <c r="R47" s="469"/>
      <c r="S47" s="469"/>
      <c r="T47" s="469"/>
      <c r="U47" s="469"/>
      <c r="V47" s="470"/>
      <c r="W47" s="468" t="s">
        <v>150</v>
      </c>
      <c r="X47" s="469"/>
      <c r="Y47" s="469"/>
      <c r="Z47" s="469"/>
      <c r="AA47" s="470"/>
      <c r="AB47" s="471" t="str">
        <f>IF(X7="X","APOYO OFICINA ASESORA DE PLANEACIÓN","APOYO OFICINA DE CONTROL INTERNO")</f>
        <v>APOYO OFICINA ASESORA DE PLANEACIÓN</v>
      </c>
      <c r="AC47" s="471"/>
      <c r="AD47" s="471"/>
      <c r="AE47" s="471"/>
      <c r="AF47" s="471"/>
      <c r="AG47" s="471"/>
      <c r="AH47" s="105"/>
      <c r="AO47" s="79" t="s">
        <v>166</v>
      </c>
    </row>
    <row r="48" spans="1:41" s="107" customFormat="1" ht="33.75" customHeight="1" x14ac:dyDescent="0.25">
      <c r="A48" s="109" t="s">
        <v>32</v>
      </c>
      <c r="B48" s="452" t="s">
        <v>417</v>
      </c>
      <c r="C48" s="453"/>
      <c r="D48" s="453"/>
      <c r="E48" s="453"/>
      <c r="F48" s="454"/>
      <c r="G48" s="110" t="s">
        <v>32</v>
      </c>
      <c r="H48" s="452" t="s">
        <v>418</v>
      </c>
      <c r="I48" s="453"/>
      <c r="J48" s="453"/>
      <c r="K48" s="453"/>
      <c r="L48" s="454"/>
      <c r="M48" s="110" t="s">
        <v>32</v>
      </c>
      <c r="N48" s="111"/>
      <c r="O48" s="455"/>
      <c r="P48" s="455"/>
      <c r="Q48" s="455"/>
      <c r="R48" s="455"/>
      <c r="S48" s="455"/>
      <c r="T48" s="455"/>
      <c r="U48" s="455"/>
      <c r="V48" s="456"/>
      <c r="W48" s="112" t="s">
        <v>32</v>
      </c>
      <c r="X48" s="452"/>
      <c r="Y48" s="453"/>
      <c r="Z48" s="453"/>
      <c r="AA48" s="454"/>
      <c r="AB48" s="112" t="s">
        <v>32</v>
      </c>
      <c r="AC48" s="213" t="s">
        <v>419</v>
      </c>
      <c r="AD48" s="213"/>
      <c r="AE48" s="213"/>
      <c r="AF48" s="213"/>
      <c r="AG48" s="213"/>
      <c r="AO48" s="79" t="s">
        <v>167</v>
      </c>
    </row>
    <row r="49" spans="1:41" s="107" customFormat="1" ht="32.25" customHeight="1" x14ac:dyDescent="0.25">
      <c r="A49" s="109" t="s">
        <v>33</v>
      </c>
      <c r="B49" s="452" t="s">
        <v>420</v>
      </c>
      <c r="C49" s="453"/>
      <c r="D49" s="453"/>
      <c r="E49" s="453"/>
      <c r="F49" s="454"/>
      <c r="G49" s="109" t="s">
        <v>33</v>
      </c>
      <c r="H49" s="458" t="s">
        <v>421</v>
      </c>
      <c r="I49" s="458"/>
      <c r="J49" s="458"/>
      <c r="K49" s="458"/>
      <c r="L49" s="458"/>
      <c r="M49" s="110" t="s">
        <v>33</v>
      </c>
      <c r="N49" s="113"/>
      <c r="O49" s="458" t="s">
        <v>204</v>
      </c>
      <c r="P49" s="458"/>
      <c r="Q49" s="458"/>
      <c r="R49" s="458"/>
      <c r="S49" s="458"/>
      <c r="T49" s="458"/>
      <c r="U49" s="458"/>
      <c r="V49" s="458"/>
      <c r="W49" s="109" t="s">
        <v>33</v>
      </c>
      <c r="X49" s="452"/>
      <c r="Y49" s="453"/>
      <c r="Z49" s="453"/>
      <c r="AA49" s="454"/>
      <c r="AB49" s="109" t="s">
        <v>33</v>
      </c>
      <c r="AC49" s="213" t="s">
        <v>422</v>
      </c>
      <c r="AD49" s="213"/>
      <c r="AE49" s="213"/>
      <c r="AF49" s="213"/>
      <c r="AG49" s="213"/>
      <c r="AO49" s="79" t="s">
        <v>168</v>
      </c>
    </row>
    <row r="50" spans="1:41" s="108" customFormat="1" x14ac:dyDescent="0.25">
      <c r="D50" s="79"/>
      <c r="AA50" s="143"/>
      <c r="AO50" s="79" t="s">
        <v>169</v>
      </c>
    </row>
    <row r="51" spans="1:41" x14ac:dyDescent="0.25">
      <c r="AO51" s="79" t="s">
        <v>170</v>
      </c>
    </row>
    <row r="52" spans="1:41" x14ac:dyDescent="0.25">
      <c r="AO52" s="79" t="s">
        <v>171</v>
      </c>
    </row>
    <row r="53" spans="1:41" x14ac:dyDescent="0.25">
      <c r="AO53" s="79" t="s">
        <v>172</v>
      </c>
    </row>
    <row r="54" spans="1:41" x14ac:dyDescent="0.25">
      <c r="AO54" s="79" t="s">
        <v>173</v>
      </c>
    </row>
    <row r="55" spans="1:41" x14ac:dyDescent="0.25">
      <c r="AO55" s="79" t="s">
        <v>174</v>
      </c>
    </row>
  </sheetData>
  <sheetProtection selectLockedCells="1"/>
  <dataConsolidate/>
  <mergeCells count="217">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W10:W11"/>
    <mergeCell ref="X10:X11"/>
    <mergeCell ref="Y10:AB10"/>
    <mergeCell ref="A12:A18"/>
    <mergeCell ref="B12:B18"/>
    <mergeCell ref="C12:C18"/>
    <mergeCell ref="D12:D18"/>
    <mergeCell ref="E12:E14"/>
    <mergeCell ref="F12:F18"/>
    <mergeCell ref="G12:G18"/>
    <mergeCell ref="Q10:Q11"/>
    <mergeCell ref="R10:R11"/>
    <mergeCell ref="S10:S11"/>
    <mergeCell ref="T10:T11"/>
    <mergeCell ref="U10:U11"/>
    <mergeCell ref="V10:V11"/>
    <mergeCell ref="AD12:AD18"/>
    <mergeCell ref="AE12:AE18"/>
    <mergeCell ref="AF12:AF14"/>
    <mergeCell ref="AG12:AG18"/>
    <mergeCell ref="O15:O18"/>
    <mergeCell ref="Q15:Q18"/>
    <mergeCell ref="R15:R18"/>
    <mergeCell ref="S15:S18"/>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O12:O14"/>
    <mergeCell ref="P12:P18"/>
    <mergeCell ref="E16:E18"/>
    <mergeCell ref="Z17:Z18"/>
    <mergeCell ref="A19:A25"/>
    <mergeCell ref="B19:B25"/>
    <mergeCell ref="C19:C25"/>
    <mergeCell ref="D19:D25"/>
    <mergeCell ref="E19:E21"/>
    <mergeCell ref="F19:F25"/>
    <mergeCell ref="G19:G25"/>
    <mergeCell ref="H19:H25"/>
    <mergeCell ref="H12:H18"/>
    <mergeCell ref="J12:J18"/>
    <mergeCell ref="K12:K18"/>
    <mergeCell ref="Q12:Q14"/>
    <mergeCell ref="AE19:AE25"/>
    <mergeCell ref="AF19:AF21"/>
    <mergeCell ref="AG19:AG25"/>
    <mergeCell ref="O22:O25"/>
    <mergeCell ref="Q22:Q25"/>
    <mergeCell ref="R22:R25"/>
    <mergeCell ref="S22:S25"/>
    <mergeCell ref="T22:T25"/>
    <mergeCell ref="AF22:AF25"/>
    <mergeCell ref="Y19:Y25"/>
    <mergeCell ref="Z19:Z22"/>
    <mergeCell ref="AA19:AA25"/>
    <mergeCell ref="AB19:AB25"/>
    <mergeCell ref="AC19:AC25"/>
    <mergeCell ref="AD19:AD25"/>
    <mergeCell ref="S19:S20"/>
    <mergeCell ref="T19:T20"/>
    <mergeCell ref="U19:U25"/>
    <mergeCell ref="V19:V25"/>
    <mergeCell ref="W19:W25"/>
    <mergeCell ref="X19:X25"/>
    <mergeCell ref="O19:O21"/>
    <mergeCell ref="P19:P25"/>
    <mergeCell ref="Q19:Q21"/>
    <mergeCell ref="E23:E25"/>
    <mergeCell ref="Z24:Z25"/>
    <mergeCell ref="A26:A32"/>
    <mergeCell ref="B26:B32"/>
    <mergeCell ref="C26:C32"/>
    <mergeCell ref="D26:D32"/>
    <mergeCell ref="E26:E28"/>
    <mergeCell ref="F26:F32"/>
    <mergeCell ref="G26:G32"/>
    <mergeCell ref="H26:H32"/>
    <mergeCell ref="J19:J25"/>
    <mergeCell ref="K19:K25"/>
    <mergeCell ref="R19:R21"/>
    <mergeCell ref="AE26:AE32"/>
    <mergeCell ref="AF26:AF28"/>
    <mergeCell ref="AG26:AG32"/>
    <mergeCell ref="O29:O32"/>
    <mergeCell ref="Q29:Q32"/>
    <mergeCell ref="R29:R32"/>
    <mergeCell ref="S29:S32"/>
    <mergeCell ref="T29:T32"/>
    <mergeCell ref="AF29:AF32"/>
    <mergeCell ref="Y26:Y32"/>
    <mergeCell ref="Z26:Z29"/>
    <mergeCell ref="AA26:AA32"/>
    <mergeCell ref="AB26:AB32"/>
    <mergeCell ref="AC26:AC32"/>
    <mergeCell ref="AD26:AD32"/>
    <mergeCell ref="S26:S27"/>
    <mergeCell ref="T26:T27"/>
    <mergeCell ref="U26:U32"/>
    <mergeCell ref="V26:V32"/>
    <mergeCell ref="W26:W32"/>
    <mergeCell ref="X26:X32"/>
    <mergeCell ref="O26:O28"/>
    <mergeCell ref="P26:P32"/>
    <mergeCell ref="Q26:Q28"/>
    <mergeCell ref="J33:J39"/>
    <mergeCell ref="K33:K39"/>
    <mergeCell ref="O33:O35"/>
    <mergeCell ref="P33:P39"/>
    <mergeCell ref="Q33:Q35"/>
    <mergeCell ref="R33:R35"/>
    <mergeCell ref="E30:E32"/>
    <mergeCell ref="Z31:Z32"/>
    <mergeCell ref="A33:A39"/>
    <mergeCell ref="B33:B39"/>
    <mergeCell ref="C33:C39"/>
    <mergeCell ref="D33:D39"/>
    <mergeCell ref="E33:E35"/>
    <mergeCell ref="F33:F39"/>
    <mergeCell ref="G33:G39"/>
    <mergeCell ref="H33:H39"/>
    <mergeCell ref="J26:J32"/>
    <mergeCell ref="K26:K32"/>
    <mergeCell ref="R26:R28"/>
    <mergeCell ref="AF36:AF39"/>
    <mergeCell ref="Y33:Y39"/>
    <mergeCell ref="Z33:Z36"/>
    <mergeCell ref="AA33:AA39"/>
    <mergeCell ref="AB33:AB39"/>
    <mergeCell ref="AC33:AC39"/>
    <mergeCell ref="AD33:AD39"/>
    <mergeCell ref="S33:S34"/>
    <mergeCell ref="T33:T34"/>
    <mergeCell ref="U33:U39"/>
    <mergeCell ref="V33:V39"/>
    <mergeCell ref="W33:W39"/>
    <mergeCell ref="X33:X39"/>
    <mergeCell ref="A43:B43"/>
    <mergeCell ref="C43:Y43"/>
    <mergeCell ref="Z43:AC43"/>
    <mergeCell ref="AD43:AG43"/>
    <mergeCell ref="A44:B44"/>
    <mergeCell ref="C44:Y44"/>
    <mergeCell ref="Z44:AC44"/>
    <mergeCell ref="AD44:AG44"/>
    <mergeCell ref="E37:E39"/>
    <mergeCell ref="Z38:Z39"/>
    <mergeCell ref="A40:AG40"/>
    <mergeCell ref="A41:AG41"/>
    <mergeCell ref="A42:B42"/>
    <mergeCell ref="C42:Y42"/>
    <mergeCell ref="Z42:AC42"/>
    <mergeCell ref="AD42:AG42"/>
    <mergeCell ref="AE33:AE39"/>
    <mergeCell ref="AF33:AF35"/>
    <mergeCell ref="AG33:AG39"/>
    <mergeCell ref="O36:O39"/>
    <mergeCell ref="Q36:Q39"/>
    <mergeCell ref="R36:R39"/>
    <mergeCell ref="S36:S39"/>
    <mergeCell ref="T36:T39"/>
    <mergeCell ref="A45:B45"/>
    <mergeCell ref="C45:Y45"/>
    <mergeCell ref="Z45:AC45"/>
    <mergeCell ref="AD45:AG45"/>
    <mergeCell ref="A46:AG46"/>
    <mergeCell ref="A47:F47"/>
    <mergeCell ref="G47:L47"/>
    <mergeCell ref="M47:V47"/>
    <mergeCell ref="W47:AA47"/>
    <mergeCell ref="AB47:AG47"/>
    <mergeCell ref="B48:F48"/>
    <mergeCell ref="H48:L48"/>
    <mergeCell ref="O48:V48"/>
    <mergeCell ref="X48:AA48"/>
    <mergeCell ref="AC48:AG48"/>
    <mergeCell ref="B49:F49"/>
    <mergeCell ref="H49:L49"/>
    <mergeCell ref="O49:V49"/>
    <mergeCell ref="X49:AA49"/>
    <mergeCell ref="AC49:AG49"/>
  </mergeCells>
  <conditionalFormatting sqref="J12:J25">
    <cfRule type="containsText" dxfId="111" priority="21" operator="containsText" text="EXTREMO">
      <formula>NOT(ISERROR(SEARCH("EXTREMO",J12)))</formula>
    </cfRule>
    <cfRule type="containsText" dxfId="110" priority="22" operator="containsText" text="ALTO">
      <formula>NOT(ISERROR(SEARCH("ALTO",J12)))</formula>
    </cfRule>
    <cfRule type="containsText" dxfId="109" priority="23" operator="containsText" text="MODERADO">
      <formula>NOT(ISERROR(SEARCH("MODERADO",J12)))</formula>
    </cfRule>
    <cfRule type="containsText" dxfId="108" priority="24" operator="containsText" text="BAJO">
      <formula>NOT(ISERROR(SEARCH("BAJO",J12)))</formula>
    </cfRule>
  </conditionalFormatting>
  <conditionalFormatting sqref="U12:U25">
    <cfRule type="containsText" dxfId="107" priority="17" operator="containsText" text="EXTREMO">
      <formula>NOT(ISERROR(SEARCH("EXTREMO",U12)))</formula>
    </cfRule>
    <cfRule type="containsText" dxfId="106" priority="18" operator="containsText" text="MODERADO">
      <formula>NOT(ISERROR(SEARCH("MODERADO",U12)))</formula>
    </cfRule>
    <cfRule type="containsText" dxfId="105" priority="19" operator="containsText" text="ALTO">
      <formula>NOT(ISERROR(SEARCH("ALTO",U12)))</formula>
    </cfRule>
    <cfRule type="containsText" dxfId="104" priority="20" operator="containsText" text="BAJO">
      <formula>NOT(ISERROR(SEARCH("BAJO",U12)))</formula>
    </cfRule>
  </conditionalFormatting>
  <conditionalFormatting sqref="J26:J32">
    <cfRule type="containsText" dxfId="103" priority="13" operator="containsText" text="EXTREMO">
      <formula>NOT(ISERROR(SEARCH("EXTREMO",J26)))</formula>
    </cfRule>
    <cfRule type="containsText" dxfId="102" priority="14" operator="containsText" text="ALTO">
      <formula>NOT(ISERROR(SEARCH("ALTO",J26)))</formula>
    </cfRule>
    <cfRule type="containsText" dxfId="101" priority="15" operator="containsText" text="MODERADO">
      <formula>NOT(ISERROR(SEARCH("MODERADO",J26)))</formula>
    </cfRule>
    <cfRule type="containsText" dxfId="100" priority="16" operator="containsText" text="BAJO">
      <formula>NOT(ISERROR(SEARCH("BAJO",J26)))</formula>
    </cfRule>
  </conditionalFormatting>
  <conditionalFormatting sqref="U26:U32">
    <cfRule type="containsText" dxfId="99" priority="9" operator="containsText" text="EXTREMO">
      <formula>NOT(ISERROR(SEARCH("EXTREMO",U26)))</formula>
    </cfRule>
    <cfRule type="containsText" dxfId="98" priority="10" operator="containsText" text="MODERADO">
      <formula>NOT(ISERROR(SEARCH("MODERADO",U26)))</formula>
    </cfRule>
    <cfRule type="containsText" dxfId="97" priority="11" operator="containsText" text="ALTO">
      <formula>NOT(ISERROR(SEARCH("ALTO",U26)))</formula>
    </cfRule>
    <cfRule type="containsText" dxfId="96" priority="12" operator="containsText" text="BAJO">
      <formula>NOT(ISERROR(SEARCH("BAJO",U26)))</formula>
    </cfRule>
  </conditionalFormatting>
  <conditionalFormatting sqref="J33:J39">
    <cfRule type="containsText" dxfId="95" priority="5" operator="containsText" text="EXTREMO">
      <formula>NOT(ISERROR(SEARCH("EXTREMO",J33)))</formula>
    </cfRule>
    <cfRule type="containsText" dxfId="94" priority="6" operator="containsText" text="ALTO">
      <formula>NOT(ISERROR(SEARCH("ALTO",J33)))</formula>
    </cfRule>
    <cfRule type="containsText" dxfId="93" priority="7" operator="containsText" text="MODERADO">
      <formula>NOT(ISERROR(SEARCH("MODERADO",J33)))</formula>
    </cfRule>
    <cfRule type="containsText" dxfId="92" priority="8" operator="containsText" text="BAJO">
      <formula>NOT(ISERROR(SEARCH("BAJO",J33)))</formula>
    </cfRule>
  </conditionalFormatting>
  <conditionalFormatting sqref="U33:U39">
    <cfRule type="containsText" dxfId="91" priority="1" operator="containsText" text="EXTREMO">
      <formula>NOT(ISERROR(SEARCH("EXTREMO",U33)))</formula>
    </cfRule>
    <cfRule type="containsText" dxfId="90" priority="2" operator="containsText" text="MODERADO">
      <formula>NOT(ISERROR(SEARCH("MODERADO",U33)))</formula>
    </cfRule>
    <cfRule type="containsText" dxfId="89" priority="3" operator="containsText" text="ALTO">
      <formula>NOT(ISERROR(SEARCH("ALTO",U33)))</formula>
    </cfRule>
    <cfRule type="containsText" dxfId="88" priority="4" operator="containsText" text="BAJO">
      <formula>NOT(ISERROR(SEARCH("BAJO",U33)))</formula>
    </cfRule>
  </conditionalFormatting>
  <dataValidations count="15">
    <dataValidation type="list" allowBlank="1" showInputMessage="1" showErrorMessage="1" sqref="U12:U39" xr:uid="{1610CB5C-96A7-484D-8D11-CF09AEED0686}">
      <formula1>$AO$10:$AO$55</formula1>
    </dataValidation>
    <dataValidation type="list" allowBlank="1" showInputMessage="1" showErrorMessage="1" sqref="M15 M22" xr:uid="{8B677F4E-4835-42D0-BA45-7929D2ED5172}">
      <formula1>$AJ$16:$AL$16</formula1>
    </dataValidation>
    <dataValidation type="list" allowBlank="1" showInputMessage="1" showErrorMessage="1" sqref="AA12:AA39" xr:uid="{B4ACF8DB-BA42-4D1C-A930-134732FEDAE9}">
      <formula1>$AN$12:$AN$13</formula1>
    </dataValidation>
    <dataValidation type="list" allowBlank="1" showInputMessage="1" showErrorMessage="1" sqref="T12 S12:S13 T19 S19:S20" xr:uid="{5222717E-775C-4DB9-8261-B2ABC73CA1EC}">
      <formula1>$AH$15:$AH$17</formula1>
    </dataValidation>
    <dataValidation type="list" allowBlank="1" showInputMessage="1" showErrorMessage="1" sqref="D12:D39" xr:uid="{CC98A358-EA12-4777-9565-E7405D773BA1}">
      <formula1>$AN$2:$AN$8</formula1>
    </dataValidation>
    <dataValidation type="list" allowBlank="1" showInputMessage="1" showErrorMessage="1" sqref="V12:V39" xr:uid="{5DBB3C36-9471-4723-85C8-FC844DDC3B15}">
      <formula1>$AH$14:$AK$14</formula1>
    </dataValidation>
    <dataValidation type="list" allowBlank="1" showInputMessage="1" showErrorMessage="1" sqref="P12 P19" xr:uid="{3DB49E80-BBD1-46DB-95DE-8008D19B81B9}">
      <formula1>$AH$10:$AJ$10</formula1>
    </dataValidation>
    <dataValidation type="list" allowBlank="1" showInputMessage="1" showErrorMessage="1" sqref="M17 M24" xr:uid="{2527204D-0714-46C7-B292-D0106B90CE56}">
      <formula1>$AH$8:$AI$8</formula1>
    </dataValidation>
    <dataValidation type="list" allowBlank="1" showInputMessage="1" showErrorMessage="1" sqref="M16 M23" xr:uid="{700B6D84-D65F-4B87-A1DC-AC1CD3A9FD22}">
      <formula1>$AH$7:$AI$7</formula1>
    </dataValidation>
    <dataValidation type="list" allowBlank="1" showInputMessage="1" showErrorMessage="1" sqref="M14 M21" xr:uid="{CB9B8422-8908-429F-895C-9781346AF61F}">
      <formula1>$AH$5:$AI$5</formula1>
    </dataValidation>
    <dataValidation type="list" allowBlank="1" showInputMessage="1" showErrorMessage="1" sqref="M13 M20" xr:uid="{1D70DD12-73C0-4B16-8070-212A8D96FE1C}">
      <formula1>$AH$4:$AI$4</formula1>
    </dataValidation>
    <dataValidation type="list" allowBlank="1" showInputMessage="1" showErrorMessage="1" sqref="M12 M19" xr:uid="{515FA804-BAEE-4334-88E7-CEE0CE491A7A}">
      <formula1>$AH$2:$AH$3</formula1>
    </dataValidation>
    <dataValidation type="list" allowBlank="1" showInputMessage="1" showErrorMessage="1" sqref="G12:G39" xr:uid="{30FBD3A8-4A7B-4A42-8328-602AD573EF56}">
      <formula1>$AL$2:$AL$6</formula1>
    </dataValidation>
    <dataValidation type="list" allowBlank="1" showInputMessage="1" showErrorMessage="1" sqref="M18 M25:M39" xr:uid="{51791779-F9E2-40BF-897F-60F9E196D69E}">
      <formula1>$AH$9:$AJ$9</formula1>
    </dataValidation>
    <dataValidation type="list" allowBlank="1" showInputMessage="1" showErrorMessage="1" sqref="H12:H39" xr:uid="{502C745A-1972-4B16-A446-E976760A5510}">
      <formula1>$AL$10:$AL$14</formula1>
    </dataValidation>
  </dataValidations>
  <printOptions horizontalCentered="1"/>
  <pageMargins left="0" right="0" top="0.39370078740157483" bottom="0.51181102362204722" header="0.31496062992125984" footer="0.31496062992125984"/>
  <pageSetup scale="25" orientation="landscape" r:id="rId1"/>
  <colBreaks count="1" manualBreakCount="1">
    <brk id="21" max="48"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7B3BC-E7A4-444D-BDC6-7F433B2C838C}">
  <dimension ref="A1:AP41"/>
  <sheetViews>
    <sheetView view="pageBreakPreview" topLeftCell="S11" zoomScale="80" zoomScaleNormal="40" zoomScaleSheetLayoutView="80" workbookViewId="0">
      <selection activeCell="AE12" sqref="AE12:AE18"/>
    </sheetView>
  </sheetViews>
  <sheetFormatPr baseColWidth="10" defaultRowHeight="12.75" x14ac:dyDescent="0.25"/>
  <cols>
    <col min="1" max="1" width="21.85546875" style="79" customWidth="1"/>
    <col min="2" max="2" width="15" style="79" customWidth="1"/>
    <col min="3" max="3" width="14.28515625" style="79" customWidth="1"/>
    <col min="4" max="4" width="20.28515625" style="79" customWidth="1"/>
    <col min="5" max="5" width="24" style="79" customWidth="1"/>
    <col min="6" max="6" width="23.140625" style="79" customWidth="1"/>
    <col min="7" max="7" width="15" style="79" customWidth="1"/>
    <col min="8" max="8" width="14.5703125" style="79" customWidth="1"/>
    <col min="9" max="9" width="25.28515625" style="79" hidden="1" customWidth="1"/>
    <col min="10" max="10" width="15.7109375" style="79" customWidth="1"/>
    <col min="11" max="11" width="19.42578125" style="79" customWidth="1"/>
    <col min="12" max="12" width="29.85546875" style="79" customWidth="1"/>
    <col min="13" max="13" width="16.28515625" style="79" customWidth="1"/>
    <col min="14" max="14" width="7.7109375" style="79" hidden="1" customWidth="1"/>
    <col min="15" max="15" width="12.85546875" style="79" customWidth="1"/>
    <col min="16" max="16" width="16.7109375" style="79" customWidth="1"/>
    <col min="17" max="17" width="16.5703125" style="79" customWidth="1"/>
    <col min="18" max="18" width="17.42578125" style="79" customWidth="1"/>
    <col min="19" max="19" width="18.28515625" style="79" customWidth="1"/>
    <col min="20" max="20" width="17.140625" style="79" customWidth="1"/>
    <col min="21" max="21" width="18" style="79" customWidth="1"/>
    <col min="22" max="22" width="14.7109375" style="79" customWidth="1"/>
    <col min="23" max="23" width="17.7109375" style="79" customWidth="1"/>
    <col min="24" max="24" width="21.140625" style="79" customWidth="1"/>
    <col min="25" max="25" width="25.28515625" style="79" customWidth="1"/>
    <col min="26" max="26" width="19.5703125" style="79" customWidth="1"/>
    <col min="27" max="27" width="19.28515625" style="79" customWidth="1"/>
    <col min="28" max="28" width="19" style="79" customWidth="1"/>
    <col min="29" max="29" width="10.85546875" style="79" customWidth="1"/>
    <col min="30" max="30" width="21" style="170" customWidth="1"/>
    <col min="31" max="31" width="19.140625" style="79" customWidth="1"/>
    <col min="32" max="32" width="40.42578125" style="79" customWidth="1"/>
    <col min="33" max="33" width="23.5703125" style="79" customWidth="1"/>
    <col min="34" max="34" width="17.28515625" style="79" hidden="1" customWidth="1"/>
    <col min="35" max="42" width="11.42578125" style="79" hidden="1" customWidth="1"/>
    <col min="43" max="16384" width="11.42578125" style="79"/>
  </cols>
  <sheetData>
    <row r="1" spans="1:41" x14ac:dyDescent="0.2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145"/>
      <c r="AE1" s="78"/>
      <c r="AF1" s="78"/>
      <c r="AG1" s="78"/>
      <c r="AK1" s="79" t="s">
        <v>9</v>
      </c>
      <c r="AL1" s="79" t="s">
        <v>8</v>
      </c>
      <c r="AN1" s="79" t="s">
        <v>61</v>
      </c>
    </row>
    <row r="2" spans="1:41" x14ac:dyDescent="0.25">
      <c r="A2" s="78"/>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145"/>
      <c r="AE2" s="78"/>
      <c r="AF2" s="78"/>
      <c r="AG2" s="78"/>
      <c r="AH2" s="79" t="s">
        <v>80</v>
      </c>
      <c r="AI2" s="79" t="s">
        <v>11</v>
      </c>
      <c r="AL2" s="79" t="s">
        <v>107</v>
      </c>
      <c r="AN2" s="79" t="s">
        <v>63</v>
      </c>
    </row>
    <row r="3" spans="1:41" x14ac:dyDescent="0.25">
      <c r="A3" s="78"/>
      <c r="B3" s="78"/>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145"/>
      <c r="AE3" s="78"/>
      <c r="AF3" s="78"/>
      <c r="AG3" s="78"/>
      <c r="AH3" s="79" t="s">
        <v>81</v>
      </c>
      <c r="AI3" s="79" t="s">
        <v>12</v>
      </c>
      <c r="AL3" s="79" t="s">
        <v>108</v>
      </c>
      <c r="AN3" s="79" t="s">
        <v>122</v>
      </c>
    </row>
    <row r="4" spans="1:41" x14ac:dyDescent="0.25">
      <c r="A4" s="78"/>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145"/>
      <c r="AE4" s="78"/>
      <c r="AF4" s="78"/>
      <c r="AG4" s="78"/>
      <c r="AH4" s="79" t="s">
        <v>126</v>
      </c>
      <c r="AI4" s="79" t="s">
        <v>82</v>
      </c>
      <c r="AK4" s="79" t="s">
        <v>95</v>
      </c>
      <c r="AL4" s="79" t="s">
        <v>109</v>
      </c>
      <c r="AN4" s="79" t="s">
        <v>64</v>
      </c>
    </row>
    <row r="5" spans="1:41" x14ac:dyDescent="0.25">
      <c r="A5" s="78"/>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145"/>
      <c r="AE5" s="78"/>
      <c r="AF5" s="78"/>
      <c r="AG5" s="78"/>
      <c r="AH5" s="79" t="s">
        <v>127</v>
      </c>
      <c r="AI5" s="79" t="s">
        <v>83</v>
      </c>
      <c r="AK5" s="79" t="s">
        <v>106</v>
      </c>
      <c r="AL5" s="79" t="s">
        <v>110</v>
      </c>
      <c r="AN5" s="79" t="s">
        <v>62</v>
      </c>
    </row>
    <row r="6" spans="1:41" ht="29.25" customHeight="1" x14ac:dyDescent="0.25">
      <c r="A6" s="78"/>
      <c r="B6" s="78"/>
      <c r="C6" s="78"/>
      <c r="D6" s="78"/>
      <c r="E6" s="78"/>
      <c r="F6" s="78"/>
      <c r="G6" s="78"/>
      <c r="H6" s="78"/>
      <c r="I6" s="78"/>
      <c r="J6" s="78"/>
      <c r="K6" s="78"/>
      <c r="L6" s="78"/>
      <c r="M6" s="78"/>
      <c r="N6" s="78"/>
      <c r="O6" s="78"/>
      <c r="P6" s="78"/>
      <c r="Q6" s="78"/>
      <c r="R6" s="78"/>
      <c r="S6" s="78"/>
      <c r="T6" s="78"/>
      <c r="U6" s="78"/>
      <c r="V6" s="78"/>
      <c r="W6" s="78"/>
      <c r="X6" s="78"/>
      <c r="Y6" s="78"/>
      <c r="Z6" s="78"/>
      <c r="AA6" s="78"/>
      <c r="AB6" s="78"/>
      <c r="AC6" s="78"/>
      <c r="AD6" s="145"/>
      <c r="AE6" s="78"/>
      <c r="AF6" s="78"/>
      <c r="AG6" s="78"/>
      <c r="AH6" s="79" t="s">
        <v>129</v>
      </c>
      <c r="AI6" s="79" t="s">
        <v>130</v>
      </c>
      <c r="AJ6" s="79" t="s">
        <v>65</v>
      </c>
      <c r="AK6" s="79" t="s">
        <v>111</v>
      </c>
      <c r="AL6" s="79" t="s">
        <v>112</v>
      </c>
      <c r="AN6" s="79" t="s">
        <v>119</v>
      </c>
    </row>
    <row r="7" spans="1:41" ht="24.75" customHeight="1" x14ac:dyDescent="0.25">
      <c r="A7" s="437" t="s">
        <v>68</v>
      </c>
      <c r="B7" s="437"/>
      <c r="C7" s="438">
        <v>43850</v>
      </c>
      <c r="D7" s="439"/>
      <c r="E7" s="439"/>
      <c r="F7" s="439"/>
      <c r="G7" s="440"/>
      <c r="H7" s="441"/>
      <c r="I7" s="441"/>
      <c r="J7" s="441"/>
      <c r="K7" s="441"/>
      <c r="L7" s="442"/>
      <c r="M7" s="443" t="s">
        <v>76</v>
      </c>
      <c r="N7" s="444"/>
      <c r="O7" s="444"/>
      <c r="P7" s="444"/>
      <c r="Q7" s="444"/>
      <c r="R7" s="444"/>
      <c r="S7" s="444"/>
      <c r="T7" s="444"/>
      <c r="U7" s="444"/>
      <c r="V7" s="445"/>
      <c r="W7" s="146" t="s">
        <v>72</v>
      </c>
      <c r="X7" s="81" t="s">
        <v>190</v>
      </c>
      <c r="Y7" s="147" t="s">
        <v>73</v>
      </c>
      <c r="Z7" s="446"/>
      <c r="AA7" s="447"/>
      <c r="AB7" s="146" t="s">
        <v>74</v>
      </c>
      <c r="AC7" s="83"/>
      <c r="AD7" s="148" t="s">
        <v>75</v>
      </c>
      <c r="AE7" s="149"/>
      <c r="AF7" s="448"/>
      <c r="AG7" s="448"/>
      <c r="AH7" s="79" t="s">
        <v>84</v>
      </c>
      <c r="AI7" s="79" t="s">
        <v>85</v>
      </c>
      <c r="AJ7" s="79" t="s">
        <v>66</v>
      </c>
      <c r="AN7" s="79" t="s">
        <v>120</v>
      </c>
    </row>
    <row r="8" spans="1:41" x14ac:dyDescent="0.25">
      <c r="A8" s="425" t="s">
        <v>52</v>
      </c>
      <c r="B8" s="425"/>
      <c r="C8" s="425"/>
      <c r="D8" s="425"/>
      <c r="E8" s="425"/>
      <c r="F8" s="425"/>
      <c r="G8" s="426" t="s">
        <v>21</v>
      </c>
      <c r="H8" s="427"/>
      <c r="I8" s="427"/>
      <c r="J8" s="427"/>
      <c r="K8" s="427"/>
      <c r="L8" s="427"/>
      <c r="M8" s="427"/>
      <c r="N8" s="427"/>
      <c r="O8" s="427"/>
      <c r="P8" s="427"/>
      <c r="Q8" s="427"/>
      <c r="R8" s="427"/>
      <c r="S8" s="427"/>
      <c r="T8" s="427"/>
      <c r="U8" s="427"/>
      <c r="V8" s="427"/>
      <c r="W8" s="427"/>
      <c r="X8" s="432"/>
      <c r="Y8" s="427"/>
      <c r="Z8" s="427"/>
      <c r="AA8" s="427"/>
      <c r="AB8" s="428"/>
      <c r="AC8" s="430" t="s">
        <v>27</v>
      </c>
      <c r="AD8" s="434" t="s">
        <v>38</v>
      </c>
      <c r="AE8" s="435"/>
      <c r="AF8" s="435"/>
      <c r="AG8" s="435"/>
      <c r="AH8" s="79" t="s">
        <v>86</v>
      </c>
      <c r="AI8" s="79" t="s">
        <v>87</v>
      </c>
      <c r="AN8" s="79" t="s">
        <v>121</v>
      </c>
    </row>
    <row r="9" spans="1:41" s="86" customFormat="1" ht="14.25" customHeight="1" x14ac:dyDescent="0.25">
      <c r="A9" s="423" t="s">
        <v>58</v>
      </c>
      <c r="B9" s="421" t="s">
        <v>60</v>
      </c>
      <c r="C9" s="423" t="s">
        <v>40</v>
      </c>
      <c r="D9" s="423" t="s">
        <v>61</v>
      </c>
      <c r="E9" s="423" t="s">
        <v>41</v>
      </c>
      <c r="F9" s="425" t="s">
        <v>42</v>
      </c>
      <c r="G9" s="425" t="s">
        <v>71</v>
      </c>
      <c r="H9" s="425"/>
      <c r="I9" s="425"/>
      <c r="J9" s="425"/>
      <c r="K9" s="426" t="s">
        <v>24</v>
      </c>
      <c r="L9" s="427"/>
      <c r="M9" s="427"/>
      <c r="N9" s="427"/>
      <c r="O9" s="427"/>
      <c r="P9" s="427"/>
      <c r="Q9" s="427"/>
      <c r="R9" s="427"/>
      <c r="S9" s="427"/>
      <c r="T9" s="428"/>
      <c r="U9" s="426" t="s">
        <v>44</v>
      </c>
      <c r="V9" s="427"/>
      <c r="W9" s="427"/>
      <c r="X9" s="427"/>
      <c r="Y9" s="427"/>
      <c r="Z9" s="427"/>
      <c r="AA9" s="427"/>
      <c r="AB9" s="428"/>
      <c r="AC9" s="433"/>
      <c r="AD9" s="434"/>
      <c r="AE9" s="435"/>
      <c r="AF9" s="435"/>
      <c r="AG9" s="435"/>
      <c r="AH9" s="79" t="s">
        <v>88</v>
      </c>
      <c r="AI9" s="79" t="s">
        <v>131</v>
      </c>
      <c r="AJ9" s="79" t="s">
        <v>91</v>
      </c>
    </row>
    <row r="10" spans="1:41" s="86" customFormat="1" ht="20.25" customHeight="1" x14ac:dyDescent="0.25">
      <c r="A10" s="423"/>
      <c r="B10" s="431"/>
      <c r="C10" s="423"/>
      <c r="D10" s="423"/>
      <c r="E10" s="423"/>
      <c r="F10" s="425"/>
      <c r="G10" s="429" t="s">
        <v>43</v>
      </c>
      <c r="H10" s="429"/>
      <c r="I10" s="429"/>
      <c r="J10" s="429"/>
      <c r="K10" s="419" t="s">
        <v>78</v>
      </c>
      <c r="L10" s="423" t="s">
        <v>79</v>
      </c>
      <c r="M10" s="425" t="s">
        <v>23</v>
      </c>
      <c r="N10" s="430"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3"/>
      <c r="AD10" s="436"/>
      <c r="AE10" s="432"/>
      <c r="AF10" s="432"/>
      <c r="AG10" s="432"/>
      <c r="AH10" s="86" t="s">
        <v>135</v>
      </c>
      <c r="AI10" s="86" t="s">
        <v>136</v>
      </c>
      <c r="AJ10" s="86" t="s">
        <v>137</v>
      </c>
      <c r="AL10" s="86" t="s">
        <v>124</v>
      </c>
      <c r="AO10" s="79" t="s">
        <v>96</v>
      </c>
    </row>
    <row r="11" spans="1:41" s="86" customFormat="1" ht="63.75" customHeight="1" x14ac:dyDescent="0.25">
      <c r="A11" s="421"/>
      <c r="B11" s="422"/>
      <c r="C11" s="421"/>
      <c r="D11" s="421"/>
      <c r="E11" s="421"/>
      <c r="F11" s="430"/>
      <c r="G11" s="87" t="s">
        <v>8</v>
      </c>
      <c r="H11" s="87" t="s">
        <v>9</v>
      </c>
      <c r="I11" s="87"/>
      <c r="J11" s="88" t="s">
        <v>147</v>
      </c>
      <c r="K11" s="420"/>
      <c r="L11" s="423"/>
      <c r="M11" s="425"/>
      <c r="N11" s="429"/>
      <c r="O11" s="423"/>
      <c r="P11" s="422"/>
      <c r="Q11" s="422"/>
      <c r="R11" s="423"/>
      <c r="S11" s="422"/>
      <c r="T11" s="422"/>
      <c r="U11" s="424"/>
      <c r="V11" s="423"/>
      <c r="W11" s="420"/>
      <c r="X11" s="422"/>
      <c r="Y11" s="89" t="s">
        <v>180</v>
      </c>
      <c r="Z11" s="89" t="s">
        <v>179</v>
      </c>
      <c r="AA11" s="90" t="s">
        <v>148</v>
      </c>
      <c r="AB11" s="90" t="s">
        <v>48</v>
      </c>
      <c r="AC11" s="429"/>
      <c r="AD11" s="150" t="s">
        <v>177</v>
      </c>
      <c r="AE11" s="91" t="s">
        <v>50</v>
      </c>
      <c r="AF11" s="91" t="s">
        <v>105</v>
      </c>
      <c r="AG11" s="89" t="s">
        <v>145</v>
      </c>
      <c r="AH11" s="86" t="s">
        <v>141</v>
      </c>
      <c r="AI11" s="86" t="s">
        <v>12</v>
      </c>
      <c r="AL11" s="86" t="s">
        <v>125</v>
      </c>
      <c r="AO11" s="79" t="s">
        <v>152</v>
      </c>
    </row>
    <row r="12" spans="1:41" s="86" customFormat="1" ht="42" customHeight="1" x14ac:dyDescent="0.25">
      <c r="A12" s="720" t="s">
        <v>423</v>
      </c>
      <c r="B12" s="691" t="s">
        <v>424</v>
      </c>
      <c r="C12" s="707" t="s">
        <v>425</v>
      </c>
      <c r="D12" s="332" t="s">
        <v>64</v>
      </c>
      <c r="E12" s="703" t="s">
        <v>426</v>
      </c>
      <c r="F12" s="707" t="s">
        <v>427</v>
      </c>
      <c r="G12" s="392" t="s">
        <v>109</v>
      </c>
      <c r="H12" s="392" t="s">
        <v>95</v>
      </c>
      <c r="I12" s="60" t="str">
        <f>CONCATENATE(G12,H12)</f>
        <v>POSIBLEMODERADO</v>
      </c>
      <c r="J12" s="710" t="str">
        <f>I13</f>
        <v>3. ALTO</v>
      </c>
      <c r="K12" s="703" t="s">
        <v>428</v>
      </c>
      <c r="L12" s="151" t="s">
        <v>89</v>
      </c>
      <c r="M12" s="56" t="s">
        <v>80</v>
      </c>
      <c r="N12" s="152">
        <f>IF(M12="ASIGNADO",15,IF(M12="NO ASIGNADO",0,""))</f>
        <v>15</v>
      </c>
      <c r="O12" s="714">
        <f>SUM(N12:N18)</f>
        <v>100</v>
      </c>
      <c r="P12" s="716" t="s">
        <v>135</v>
      </c>
      <c r="Q12" s="717">
        <f>IF(Q15="DÉBIL",0,IF(Q15="MODERADO",50,IF(Q15="FUERTE",100,"")))</f>
        <v>100</v>
      </c>
      <c r="R12" s="384"/>
      <c r="S12" s="338" t="s">
        <v>97</v>
      </c>
      <c r="T12" s="338" t="s">
        <v>97</v>
      </c>
      <c r="U12" s="709" t="s">
        <v>157</v>
      </c>
      <c r="V12" s="370" t="s">
        <v>100</v>
      </c>
      <c r="W12" s="372" t="s">
        <v>226</v>
      </c>
      <c r="X12" s="703" t="s">
        <v>429</v>
      </c>
      <c r="Y12" s="703" t="s">
        <v>430</v>
      </c>
      <c r="Z12" s="348" t="s">
        <v>431</v>
      </c>
      <c r="AA12" s="704" t="s">
        <v>176</v>
      </c>
      <c r="AB12" s="707" t="s">
        <v>432</v>
      </c>
      <c r="AC12" s="372"/>
      <c r="AD12" s="347"/>
      <c r="AE12" s="691" t="s">
        <v>433</v>
      </c>
      <c r="AF12" s="692" t="s">
        <v>434</v>
      </c>
      <c r="AG12" s="347"/>
      <c r="AO12" s="79"/>
    </row>
    <row r="13" spans="1:41" s="86" customFormat="1" ht="42" customHeight="1" x14ac:dyDescent="0.25">
      <c r="A13" s="720"/>
      <c r="B13" s="718"/>
      <c r="C13" s="708"/>
      <c r="D13" s="709"/>
      <c r="E13" s="689"/>
      <c r="F13" s="708"/>
      <c r="G13" s="392"/>
      <c r="H13" s="392"/>
      <c r="I13" s="60"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3. ALTO</v>
      </c>
      <c r="J13" s="711"/>
      <c r="K13" s="689"/>
      <c r="L13" s="153" t="s">
        <v>175</v>
      </c>
      <c r="M13" s="54" t="s">
        <v>126</v>
      </c>
      <c r="N13" s="154">
        <f>IF(M13="ADECUADO",15,IF(M13="INADECUADO",0,""))</f>
        <v>15</v>
      </c>
      <c r="O13" s="715"/>
      <c r="P13" s="697"/>
      <c r="Q13" s="717"/>
      <c r="R13" s="385"/>
      <c r="S13" s="338"/>
      <c r="T13" s="338"/>
      <c r="U13" s="709"/>
      <c r="V13" s="371"/>
      <c r="W13" s="372"/>
      <c r="X13" s="689"/>
      <c r="Y13" s="689"/>
      <c r="Z13" s="536"/>
      <c r="AA13" s="705"/>
      <c r="AB13" s="707"/>
      <c r="AC13" s="372"/>
      <c r="AD13" s="347"/>
      <c r="AE13" s="718"/>
      <c r="AF13" s="692"/>
      <c r="AG13" s="347"/>
      <c r="AO13" s="79"/>
    </row>
    <row r="14" spans="1:41" s="86" customFormat="1" ht="42" customHeight="1" x14ac:dyDescent="0.25">
      <c r="A14" s="720"/>
      <c r="B14" s="718"/>
      <c r="C14" s="708"/>
      <c r="D14" s="709"/>
      <c r="E14" s="689"/>
      <c r="F14" s="708"/>
      <c r="G14" s="392"/>
      <c r="H14" s="392"/>
      <c r="I14" s="60"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ALTO</v>
      </c>
      <c r="J14" s="711"/>
      <c r="K14" s="689"/>
      <c r="L14" s="155" t="s">
        <v>90</v>
      </c>
      <c r="M14" s="54" t="s">
        <v>127</v>
      </c>
      <c r="N14" s="154">
        <f>IF(M14="OPORTUNA",15,IF(M14="INOPORTUNA",0,""))</f>
        <v>15</v>
      </c>
      <c r="O14" s="715"/>
      <c r="P14" s="697"/>
      <c r="Q14" s="717"/>
      <c r="R14" s="385"/>
      <c r="S14" s="156" t="s">
        <v>143</v>
      </c>
      <c r="T14" s="156" t="s">
        <v>144</v>
      </c>
      <c r="U14" s="709"/>
      <c r="V14" s="371"/>
      <c r="W14" s="372"/>
      <c r="X14" s="689"/>
      <c r="Y14" s="689"/>
      <c r="Z14" s="536"/>
      <c r="AA14" s="705"/>
      <c r="AB14" s="707"/>
      <c r="AC14" s="372"/>
      <c r="AD14" s="347"/>
      <c r="AE14" s="718"/>
      <c r="AF14" s="692"/>
      <c r="AG14" s="347"/>
      <c r="AO14" s="79"/>
    </row>
    <row r="15" spans="1:41" s="86" customFormat="1" ht="42" customHeight="1" x14ac:dyDescent="0.25">
      <c r="A15" s="720"/>
      <c r="B15" s="718"/>
      <c r="C15" s="708"/>
      <c r="D15" s="709"/>
      <c r="E15" s="157" t="s">
        <v>151</v>
      </c>
      <c r="F15" s="708"/>
      <c r="G15" s="392"/>
      <c r="H15" s="392"/>
      <c r="I15" s="60"/>
      <c r="J15" s="711"/>
      <c r="K15" s="689"/>
      <c r="L15" s="153" t="s">
        <v>218</v>
      </c>
      <c r="M15" s="54" t="s">
        <v>128</v>
      </c>
      <c r="N15" s="154">
        <f>IF(M15="PREVENIR",15,IF(M15="DETECTAR",10,IF(M15="NO ES UN CONTROL",0,"")))</f>
        <v>15</v>
      </c>
      <c r="O15" s="693" t="str">
        <f>IF(O12&lt;86,"DÉBIL",IF(O12&lt;96,"MODERADO",IF(O12&lt;101,"FUERTE","")))</f>
        <v>FUERTE</v>
      </c>
      <c r="P15" s="697"/>
      <c r="Q15" s="695" t="str">
        <f>IF(AND(O15="FUERTE",P12="FUERTE (SIEMPRE SE EJECUTA)"),"FUERTE",IF(OR(O15="DÉBIL",P12="DÉBIL (NO SE EJECUTA)"),"DÉBIL",IF(OR(O15="MODERADO",P12="MODERADO (ALGUNAS VECES)"),"MODERADO")))</f>
        <v>FUERTE</v>
      </c>
      <c r="R15" s="697" t="str">
        <f>IF(AND(O15="FUERTE",P12="FUERTE (SIEMPRE SE EJECUTA)"),"NO","SÍ")</f>
        <v>NO</v>
      </c>
      <c r="S15" s="699">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15" s="700">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15" s="709"/>
      <c r="V15" s="371"/>
      <c r="W15" s="372"/>
      <c r="X15" s="689"/>
      <c r="Y15" s="689"/>
      <c r="Z15" s="488"/>
      <c r="AA15" s="705"/>
      <c r="AB15" s="707"/>
      <c r="AC15" s="372"/>
      <c r="AD15" s="347"/>
      <c r="AE15" s="718"/>
      <c r="AF15" s="692" t="s">
        <v>435</v>
      </c>
      <c r="AG15" s="347"/>
      <c r="AO15" s="79"/>
    </row>
    <row r="16" spans="1:41" s="86" customFormat="1" ht="42" customHeight="1" x14ac:dyDescent="0.25">
      <c r="A16" s="720"/>
      <c r="B16" s="718"/>
      <c r="C16" s="708"/>
      <c r="D16" s="709"/>
      <c r="E16" s="689" t="s">
        <v>436</v>
      </c>
      <c r="F16" s="708"/>
      <c r="G16" s="392"/>
      <c r="H16" s="392"/>
      <c r="I16" s="60"/>
      <c r="J16" s="711"/>
      <c r="K16" s="689"/>
      <c r="L16" s="153" t="s">
        <v>116</v>
      </c>
      <c r="M16" s="54" t="s">
        <v>84</v>
      </c>
      <c r="N16" s="154">
        <f>IF(M16="CONFIABLE",15,IF(M16="NO CONFIABLE",0,""))</f>
        <v>15</v>
      </c>
      <c r="O16" s="694"/>
      <c r="P16" s="697"/>
      <c r="Q16" s="695"/>
      <c r="R16" s="697"/>
      <c r="S16" s="699"/>
      <c r="T16" s="701"/>
      <c r="U16" s="709"/>
      <c r="V16" s="371"/>
      <c r="W16" s="372"/>
      <c r="X16" s="689"/>
      <c r="Y16" s="689"/>
      <c r="Z16" s="66" t="s">
        <v>181</v>
      </c>
      <c r="AA16" s="705"/>
      <c r="AB16" s="707"/>
      <c r="AC16" s="372"/>
      <c r="AD16" s="347"/>
      <c r="AE16" s="718"/>
      <c r="AF16" s="692"/>
      <c r="AG16" s="347"/>
      <c r="AO16" s="79"/>
    </row>
    <row r="17" spans="1:41" s="86" customFormat="1" ht="42" customHeight="1" x14ac:dyDescent="0.25">
      <c r="A17" s="720"/>
      <c r="B17" s="718"/>
      <c r="C17" s="708"/>
      <c r="D17" s="709"/>
      <c r="E17" s="689"/>
      <c r="F17" s="708"/>
      <c r="G17" s="392"/>
      <c r="H17" s="392"/>
      <c r="I17" s="60"/>
      <c r="J17" s="711"/>
      <c r="K17" s="689"/>
      <c r="L17" s="153" t="s">
        <v>117</v>
      </c>
      <c r="M17" s="54" t="s">
        <v>86</v>
      </c>
      <c r="N17" s="154">
        <f>IF(M17="SE INVESTIGAN Y SE RESUELVEN OPORTUNAMENTE",15,IF(M17="NO SE INVESTIGAN Y SE RESUELVEN OPORTUNAMENTE",0,""))</f>
        <v>15</v>
      </c>
      <c r="O17" s="694"/>
      <c r="P17" s="697"/>
      <c r="Q17" s="695"/>
      <c r="R17" s="697"/>
      <c r="S17" s="699"/>
      <c r="T17" s="701"/>
      <c r="U17" s="709"/>
      <c r="V17" s="371"/>
      <c r="W17" s="372"/>
      <c r="X17" s="689"/>
      <c r="Y17" s="689"/>
      <c r="Z17" s="373" t="s">
        <v>329</v>
      </c>
      <c r="AA17" s="705"/>
      <c r="AB17" s="707"/>
      <c r="AC17" s="372"/>
      <c r="AD17" s="347"/>
      <c r="AE17" s="718"/>
      <c r="AF17" s="692"/>
      <c r="AG17" s="347"/>
      <c r="AO17" s="79"/>
    </row>
    <row r="18" spans="1:41" s="86" customFormat="1" ht="42" customHeight="1" x14ac:dyDescent="0.25">
      <c r="A18" s="721"/>
      <c r="B18" s="719"/>
      <c r="C18" s="341"/>
      <c r="D18" s="704"/>
      <c r="E18" s="690"/>
      <c r="F18" s="341"/>
      <c r="G18" s="393"/>
      <c r="H18" s="393"/>
      <c r="I18" s="60"/>
      <c r="J18" s="711"/>
      <c r="K18" s="690"/>
      <c r="L18" s="158" t="s">
        <v>118</v>
      </c>
      <c r="M18" s="61" t="s">
        <v>88</v>
      </c>
      <c r="N18" s="159">
        <f>IF(M18="COMPLETA",10,IF(M18="INCOMPLETA",5,IF(M18="NO EXISTE",0,"")))</f>
        <v>10</v>
      </c>
      <c r="O18" s="694"/>
      <c r="P18" s="698"/>
      <c r="Q18" s="696"/>
      <c r="R18" s="698"/>
      <c r="S18" s="700"/>
      <c r="T18" s="701"/>
      <c r="U18" s="704"/>
      <c r="V18" s="371"/>
      <c r="W18" s="373"/>
      <c r="X18" s="690"/>
      <c r="Y18" s="690"/>
      <c r="Z18" s="556"/>
      <c r="AA18" s="706"/>
      <c r="AB18" s="703"/>
      <c r="AC18" s="373"/>
      <c r="AD18" s="348"/>
      <c r="AE18" s="719"/>
      <c r="AF18" s="702"/>
      <c r="AG18" s="348"/>
      <c r="AO18" s="79"/>
    </row>
    <row r="19" spans="1:41" ht="30" customHeight="1" x14ac:dyDescent="0.25">
      <c r="A19" s="707" t="s">
        <v>437</v>
      </c>
      <c r="B19" s="691" t="s">
        <v>438</v>
      </c>
      <c r="C19" s="707" t="s">
        <v>439</v>
      </c>
      <c r="D19" s="332" t="s">
        <v>64</v>
      </c>
      <c r="E19" s="703" t="s">
        <v>440</v>
      </c>
      <c r="F19" s="707" t="s">
        <v>441</v>
      </c>
      <c r="G19" s="392" t="s">
        <v>110</v>
      </c>
      <c r="H19" s="392" t="s">
        <v>95</v>
      </c>
      <c r="I19" s="60" t="str">
        <f>CONCATENATE(G19,H19)</f>
        <v>PROBABLEMODERADO</v>
      </c>
      <c r="J19" s="710" t="str">
        <f>I20</f>
        <v>5. ALTO</v>
      </c>
      <c r="K19" s="376" t="s">
        <v>442</v>
      </c>
      <c r="L19" s="151" t="s">
        <v>89</v>
      </c>
      <c r="M19" s="56" t="s">
        <v>80</v>
      </c>
      <c r="N19" s="152">
        <f>IF(M19="ASIGNADO",15,IF(M19="NO ASIGNADO",0,""))</f>
        <v>15</v>
      </c>
      <c r="O19" s="714">
        <f>SUM(N19:N25)</f>
        <v>100</v>
      </c>
      <c r="P19" s="716" t="s">
        <v>135</v>
      </c>
      <c r="Q19" s="717">
        <f>IF(Q22="DÉBIL",0,IF(Q22="MODERADO",50,IF(Q22="FUERTE",100,"")))</f>
        <v>100</v>
      </c>
      <c r="R19" s="384"/>
      <c r="S19" s="338" t="s">
        <v>97</v>
      </c>
      <c r="T19" s="338" t="s">
        <v>97</v>
      </c>
      <c r="U19" s="709" t="s">
        <v>167</v>
      </c>
      <c r="V19" s="370" t="s">
        <v>100</v>
      </c>
      <c r="W19" s="372" t="s">
        <v>226</v>
      </c>
      <c r="X19" s="707" t="s">
        <v>443</v>
      </c>
      <c r="Y19" s="703" t="s">
        <v>444</v>
      </c>
      <c r="Z19" s="348" t="s">
        <v>381</v>
      </c>
      <c r="AA19" s="704" t="s">
        <v>149</v>
      </c>
      <c r="AB19" s="707" t="s">
        <v>445</v>
      </c>
      <c r="AC19" s="708"/>
      <c r="AD19" s="707"/>
      <c r="AE19" s="332" t="s">
        <v>446</v>
      </c>
      <c r="AF19" s="692" t="s">
        <v>447</v>
      </c>
      <c r="AG19" s="347"/>
      <c r="AH19" s="79" t="s">
        <v>93</v>
      </c>
      <c r="AI19" s="79" t="s">
        <v>94</v>
      </c>
      <c r="AJ19" s="79" t="s">
        <v>95</v>
      </c>
      <c r="AK19" s="79" t="s">
        <v>96</v>
      </c>
      <c r="AL19" s="79" t="s">
        <v>95</v>
      </c>
      <c r="AN19" s="79" t="s">
        <v>149</v>
      </c>
      <c r="AO19" s="79" t="s">
        <v>153</v>
      </c>
    </row>
    <row r="20" spans="1:41" ht="30" customHeight="1" x14ac:dyDescent="0.25">
      <c r="A20" s="708"/>
      <c r="B20" s="718"/>
      <c r="C20" s="708"/>
      <c r="D20" s="709"/>
      <c r="E20" s="689"/>
      <c r="F20" s="708"/>
      <c r="G20" s="392"/>
      <c r="H20" s="392"/>
      <c r="I20" s="60" t="str">
        <f>IF(I19="RARA VEZINSIGNIFICANTE","1. BAJO",IF(I19="RARA VEZMENOR","2. BAJO",IF(I19="IMPROBABLEINSIGNIFICANTE","3. BAJO",IF(I19="IMPROBABLEMENOR","4. BAJO",IF(I19="POSIBLEINSIGNIFICANTE","5. BAJO",IF(I19="RARA VEZMODERADO","1. MODERADO",IF(I19="IMPROBABLEMODERADO","2. MODERADO",IF(I19="POSIBLEMENOR","3. MODERADO",IF(I19="PROBABLEINSIGNIFICANTE","4. MODERADO",IF(I19="RARA VEZMAYOR","1. ALTO",IF(I19="IMPROBABLEMAYOR","2. ALTO",IF(I19="POSIBLEMODERADO","3. ALTO",IF(I19="PROBABLEMENOR","4. ALTO",IF(I19="PROBABLEMODERADO","5. ALTO",IF(I19="CASI SEGUROINSIGNIFICANTE","6. ALTO",IF(I19="CASI SEGUROMENOR","7. ALTO",IF(I19="RARA VEZCATASTRÓFICO","1. EXTREMO",IF(I19="IMPROBABLECATASTRÓFICO","2. EXTREMO",IF(I19="POSIBLEMAYOR","3. EXTREMO",IF(I19="POSIBLECATASTRÓFICO","4. EXTREMO",IF(I19="PROBABLEMAYOR","5. EXTREMO",IF(I19="PROBABLECATASTRÓFICO","6. EXTREMO",IF(I19="CASI SEGUROMODERADO","7. EXTREMO",IF(I19="CASI SEGUROMAYOR","8. EXTREMO",IF(I19="CASI SEGUROCATASTRÓFICO","9. EXTREMO","")))))))))))))))))))))))))</f>
        <v>5. ALTO</v>
      </c>
      <c r="J20" s="711"/>
      <c r="K20" s="712"/>
      <c r="L20" s="153" t="s">
        <v>175</v>
      </c>
      <c r="M20" s="54" t="s">
        <v>126</v>
      </c>
      <c r="N20" s="154">
        <f>IF(M20="ADECUADO",15,IF(M20="INADECUADO",0,""))</f>
        <v>15</v>
      </c>
      <c r="O20" s="715"/>
      <c r="P20" s="697"/>
      <c r="Q20" s="717"/>
      <c r="R20" s="385"/>
      <c r="S20" s="338"/>
      <c r="T20" s="338"/>
      <c r="U20" s="709"/>
      <c r="V20" s="371"/>
      <c r="W20" s="372"/>
      <c r="X20" s="708"/>
      <c r="Y20" s="689"/>
      <c r="Z20" s="536"/>
      <c r="AA20" s="705"/>
      <c r="AB20" s="708"/>
      <c r="AC20" s="708"/>
      <c r="AD20" s="707"/>
      <c r="AE20" s="332"/>
      <c r="AF20" s="692"/>
      <c r="AG20" s="347"/>
      <c r="AH20" s="79" t="s">
        <v>97</v>
      </c>
      <c r="AI20" s="79" t="s">
        <v>98</v>
      </c>
      <c r="AL20" s="79" t="s">
        <v>106</v>
      </c>
      <c r="AN20" s="79" t="s">
        <v>176</v>
      </c>
      <c r="AO20" s="79" t="s">
        <v>154</v>
      </c>
    </row>
    <row r="21" spans="1:41" ht="30" customHeight="1" x14ac:dyDescent="0.25">
      <c r="A21" s="708"/>
      <c r="B21" s="718"/>
      <c r="C21" s="708"/>
      <c r="D21" s="709"/>
      <c r="E21" s="689"/>
      <c r="F21" s="708"/>
      <c r="G21" s="392"/>
      <c r="H21" s="392"/>
      <c r="I21" s="60" t="str">
        <f>IF(OR(I20="1. BAJO",I20="2. BAJO",I20="3. BAJO",I20="4. BAJO",I20="5. BAJO"),"BAJO",IF(OR(I20="1. MODERADO",I20="2. MODERADO",I20="3. MODERADO",I20="4. MODERADO"),"MODERADO",IF(OR(I20="1. ALTO",I20="2. ALTO",I20="3. ALTO",I20="4. ALTO",I20="5. ALTO",I20="6. ALTO",I20="7. ALTO"),"ALTO",IF(OR(I20="1. EXTREMO",I20="2. EXTREMO",I20="3. EXTREMO",I20="4. EXTREMO",I20="5. EXTREMO",I20="6. EXTREMO",I20="7. EXTREMO",I20="8. EXTREMO",I20="9. EXTREMO"),"EXTREMO",""))))</f>
        <v>ALTO</v>
      </c>
      <c r="J21" s="711"/>
      <c r="K21" s="712"/>
      <c r="L21" s="155" t="s">
        <v>90</v>
      </c>
      <c r="M21" s="54" t="s">
        <v>127</v>
      </c>
      <c r="N21" s="154">
        <f>IF(M21="OPORTUNA",15,IF(M21="INOPORTUNA",0,""))</f>
        <v>15</v>
      </c>
      <c r="O21" s="715"/>
      <c r="P21" s="697"/>
      <c r="Q21" s="717"/>
      <c r="R21" s="385"/>
      <c r="S21" s="156" t="s">
        <v>143</v>
      </c>
      <c r="T21" s="156" t="s">
        <v>144</v>
      </c>
      <c r="U21" s="709"/>
      <c r="V21" s="371"/>
      <c r="W21" s="372"/>
      <c r="X21" s="708"/>
      <c r="Y21" s="689"/>
      <c r="Z21" s="536"/>
      <c r="AA21" s="705"/>
      <c r="AB21" s="708"/>
      <c r="AC21" s="708"/>
      <c r="AD21" s="707"/>
      <c r="AE21" s="332"/>
      <c r="AF21" s="692"/>
      <c r="AG21" s="347"/>
      <c r="AH21" s="79" t="s">
        <v>100</v>
      </c>
      <c r="AI21" s="79" t="s">
        <v>101</v>
      </c>
      <c r="AJ21" s="79" t="s">
        <v>102</v>
      </c>
      <c r="AK21" s="79" t="s">
        <v>103</v>
      </c>
      <c r="AL21" s="79" t="s">
        <v>111</v>
      </c>
      <c r="AO21" s="79" t="s">
        <v>155</v>
      </c>
    </row>
    <row r="22" spans="1:41" ht="30" customHeight="1" x14ac:dyDescent="0.25">
      <c r="A22" s="708"/>
      <c r="B22" s="718"/>
      <c r="C22" s="708"/>
      <c r="D22" s="709"/>
      <c r="E22" s="157" t="s">
        <v>151</v>
      </c>
      <c r="F22" s="708"/>
      <c r="G22" s="392"/>
      <c r="H22" s="392"/>
      <c r="I22" s="60"/>
      <c r="J22" s="711"/>
      <c r="K22" s="712"/>
      <c r="L22" s="153" t="s">
        <v>218</v>
      </c>
      <c r="M22" s="54" t="s">
        <v>128</v>
      </c>
      <c r="N22" s="154">
        <f>IF(M22="PREVENIR",15,IF(M22="DETECTAR",10,IF(M22="NO ES UN CONTROL",0,"")))</f>
        <v>15</v>
      </c>
      <c r="O22" s="693" t="str">
        <f>IF(O19&lt;86,"DÉBIL",IF(O19&lt;96,"MODERADO",IF(O19&lt;101,"FUERTE","")))</f>
        <v>FUERTE</v>
      </c>
      <c r="P22" s="697"/>
      <c r="Q22" s="695" t="str">
        <f>IF(AND(O22="FUERTE",P19="FUERTE (SIEMPRE SE EJECUTA)"),"FUERTE",IF(OR(O22="DÉBIL",P19="DÉBIL (NO SE EJECUTA)"),"DÉBIL",IF(OR(O22="MODERADO",P19="MODERADO (ALGUNAS VECES)"),"MODERADO")))</f>
        <v>FUERTE</v>
      </c>
      <c r="R22" s="697" t="str">
        <f>IF(AND(O22="FUERTE",P19="FUERTE (SIEMPRE SE EJECUTA)"),"NO","SÍ")</f>
        <v>NO</v>
      </c>
      <c r="S22" s="699">
        <f>IF(AND($Q$22="FUERTE",$S$19="DIRECTAMENTE",$T$19="DIRECTAMENTE"),2,IF(AND($Q$22="FUERTE",$S$19="DIRECTAMENTE",$T$19="INDIRECTAMENTE"),2,IF(AND($Q$22="FUERTE",$S$19="DIRECTAMENTE",$T$19="NO DISMINUYE"),2,IF(AND($Q$22="FUERTE",$S$19="NO DISMINUYE",$T$19="DIRECTAMENTE"),0,IF(AND($Q$22="MODERADO",$S$19="DIRECTAMENTE",$T$19="DIRECTAMENTE"),1,IF(AND($Q$22="MODERADO",$S$19="DIRECTAMENTE",$T$19="INDIRECTAMENTE"),1,IF(AND($Q$22="MODERADO",$S$19="DIRECTAMENTE",$T$19="NO DISMINUYE"),1,IF(AND($Q$22="MODERADO",$S$19="NO DISMINUYE",$T$19="DIRECTAMENTE"),0,"N/A"))))))))</f>
        <v>2</v>
      </c>
      <c r="T22" s="700">
        <f>IF(AND($Q$22="FUERTE",$S$19="DIRECTAMENTE",$T$19="DIRECTAMENTE"),2,IF(AND($Q$22="FUERTE",$S$19="DIRECTAMENTE",$T$19="INDIRECTAMENTE"),1,IF(AND($Q$22="FUERTE",$S$19="DIRECTAMENTE",$T$19="NO DISMINUYE"),0,IF(AND($Q$22="FUERTE",$S$19="NO DISMINUYE",$T$19="DIRECTAMENTE"),2,IF(AND($Q$22="MODERADO",$S$19="DIRECTAMENTE",$T$19="DIRECTAMENTE"),1,IF(AND($Q$22="MODERADO",$S$19="DIRECTAMENTE",$T$19="INDIRECTAMENTE"),0,IF(AND($Q$22="MODERADO",$S$19="DIRECTAMENTE",$T$19="NO DISMINUYE"),0,IF(AND($Q$22="MODERADO",$S$19="NO DISMINUYE",$T$19="DIRECTAMENTE"),1,"N/A"))))))))</f>
        <v>2</v>
      </c>
      <c r="U22" s="709"/>
      <c r="V22" s="371"/>
      <c r="W22" s="372"/>
      <c r="X22" s="708"/>
      <c r="Y22" s="689"/>
      <c r="Z22" s="488"/>
      <c r="AA22" s="705"/>
      <c r="AB22" s="708"/>
      <c r="AC22" s="708"/>
      <c r="AD22" s="707"/>
      <c r="AE22" s="332"/>
      <c r="AF22" s="692" t="s">
        <v>448</v>
      </c>
      <c r="AG22" s="347"/>
      <c r="AH22" s="79" t="s">
        <v>97</v>
      </c>
      <c r="AO22" s="79" t="s">
        <v>156</v>
      </c>
    </row>
    <row r="23" spans="1:41" ht="51" customHeight="1" x14ac:dyDescent="0.25">
      <c r="A23" s="708"/>
      <c r="B23" s="718"/>
      <c r="C23" s="708"/>
      <c r="D23" s="709"/>
      <c r="E23" s="689" t="s">
        <v>449</v>
      </c>
      <c r="F23" s="708"/>
      <c r="G23" s="392"/>
      <c r="H23" s="392"/>
      <c r="I23" s="60"/>
      <c r="J23" s="711"/>
      <c r="K23" s="712"/>
      <c r="L23" s="153" t="s">
        <v>116</v>
      </c>
      <c r="M23" s="54" t="s">
        <v>84</v>
      </c>
      <c r="N23" s="154">
        <f>IF(M23="CONFIABLE",15,IF(M23="NO CONFIABLE",0,""))</f>
        <v>15</v>
      </c>
      <c r="O23" s="694"/>
      <c r="P23" s="697"/>
      <c r="Q23" s="695"/>
      <c r="R23" s="697"/>
      <c r="S23" s="699"/>
      <c r="T23" s="701"/>
      <c r="U23" s="709"/>
      <c r="V23" s="371"/>
      <c r="W23" s="372"/>
      <c r="X23" s="708"/>
      <c r="Y23" s="689"/>
      <c r="Z23" s="66" t="s">
        <v>181</v>
      </c>
      <c r="AA23" s="705"/>
      <c r="AB23" s="708"/>
      <c r="AC23" s="708"/>
      <c r="AD23" s="707"/>
      <c r="AE23" s="332"/>
      <c r="AF23" s="692"/>
      <c r="AG23" s="347"/>
      <c r="AH23" s="79" t="s">
        <v>142</v>
      </c>
      <c r="AJ23" s="79" t="s">
        <v>129</v>
      </c>
      <c r="AK23" s="79" t="s">
        <v>128</v>
      </c>
      <c r="AL23" s="79" t="s">
        <v>130</v>
      </c>
      <c r="AO23" s="79" t="s">
        <v>157</v>
      </c>
    </row>
    <row r="24" spans="1:41" ht="42.75" customHeight="1" x14ac:dyDescent="0.25">
      <c r="A24" s="708"/>
      <c r="B24" s="718"/>
      <c r="C24" s="708"/>
      <c r="D24" s="709"/>
      <c r="E24" s="689"/>
      <c r="F24" s="708"/>
      <c r="G24" s="392"/>
      <c r="H24" s="392"/>
      <c r="I24" s="60"/>
      <c r="J24" s="711"/>
      <c r="K24" s="712"/>
      <c r="L24" s="153" t="s">
        <v>117</v>
      </c>
      <c r="M24" s="54" t="s">
        <v>86</v>
      </c>
      <c r="N24" s="154">
        <f>IF(M24="SE INVESTIGAN Y SE RESUELVEN OPORTUNAMENTE",15,IF(M24="NO SE INVESTIGAN Y SE RESUELVEN OPORTUNAMENTE",0,""))</f>
        <v>15</v>
      </c>
      <c r="O24" s="694"/>
      <c r="P24" s="697"/>
      <c r="Q24" s="695"/>
      <c r="R24" s="697"/>
      <c r="S24" s="699"/>
      <c r="T24" s="701"/>
      <c r="U24" s="709"/>
      <c r="V24" s="371"/>
      <c r="W24" s="372"/>
      <c r="X24" s="708"/>
      <c r="Y24" s="689"/>
      <c r="Z24" s="348" t="s">
        <v>233</v>
      </c>
      <c r="AA24" s="705"/>
      <c r="AB24" s="708"/>
      <c r="AC24" s="708"/>
      <c r="AD24" s="707"/>
      <c r="AE24" s="332"/>
      <c r="AF24" s="692"/>
      <c r="AG24" s="347"/>
      <c r="AH24" s="79" t="s">
        <v>98</v>
      </c>
      <c r="AO24" s="79" t="s">
        <v>158</v>
      </c>
    </row>
    <row r="25" spans="1:41" ht="80.25" customHeight="1" x14ac:dyDescent="0.25">
      <c r="A25" s="341"/>
      <c r="B25" s="719"/>
      <c r="C25" s="341"/>
      <c r="D25" s="704"/>
      <c r="E25" s="690"/>
      <c r="F25" s="341"/>
      <c r="G25" s="393"/>
      <c r="H25" s="393"/>
      <c r="I25" s="60"/>
      <c r="J25" s="711"/>
      <c r="K25" s="713"/>
      <c r="L25" s="158" t="s">
        <v>118</v>
      </c>
      <c r="M25" s="61" t="s">
        <v>88</v>
      </c>
      <c r="N25" s="159">
        <f>IF(M25="COMPLETA",10,IF(M25="INCOMPLETA",5,IF(M25="NO EXISTE",0,"")))</f>
        <v>10</v>
      </c>
      <c r="O25" s="694"/>
      <c r="P25" s="698"/>
      <c r="Q25" s="696"/>
      <c r="R25" s="698"/>
      <c r="S25" s="700"/>
      <c r="T25" s="701"/>
      <c r="U25" s="704"/>
      <c r="V25" s="371"/>
      <c r="W25" s="373"/>
      <c r="X25" s="341"/>
      <c r="Y25" s="690"/>
      <c r="Z25" s="488"/>
      <c r="AA25" s="706"/>
      <c r="AB25" s="341"/>
      <c r="AC25" s="341"/>
      <c r="AD25" s="703"/>
      <c r="AE25" s="691"/>
      <c r="AF25" s="702"/>
      <c r="AG25" s="348"/>
      <c r="AO25" s="79" t="s">
        <v>159</v>
      </c>
    </row>
    <row r="26" spans="1:41" ht="27.75" customHeight="1" x14ac:dyDescent="0.25">
      <c r="A26" s="347">
        <v>0</v>
      </c>
      <c r="B26" s="347"/>
      <c r="C26" s="347"/>
      <c r="D26" s="347"/>
      <c r="E26" s="347"/>
      <c r="F26" s="347"/>
      <c r="G26" s="347"/>
      <c r="H26" s="347"/>
      <c r="I26" s="347"/>
      <c r="J26" s="347"/>
      <c r="K26" s="347"/>
      <c r="L26" s="347"/>
      <c r="M26" s="347"/>
      <c r="N26" s="347"/>
      <c r="O26" s="347"/>
      <c r="P26" s="347"/>
      <c r="Q26" s="347"/>
      <c r="R26" s="347"/>
      <c r="S26" s="347"/>
      <c r="T26" s="347"/>
      <c r="U26" s="347"/>
      <c r="V26" s="347"/>
      <c r="W26" s="347"/>
      <c r="X26" s="347"/>
      <c r="Y26" s="347"/>
      <c r="Z26" s="347"/>
      <c r="AA26" s="347"/>
      <c r="AB26" s="347"/>
      <c r="AC26" s="347"/>
      <c r="AD26" s="347"/>
      <c r="AE26" s="347"/>
      <c r="AF26" s="347"/>
      <c r="AG26" s="347"/>
      <c r="AO26" s="79" t="s">
        <v>160</v>
      </c>
    </row>
    <row r="27" spans="1:41" ht="21.75" customHeight="1" x14ac:dyDescent="0.25">
      <c r="A27" s="337" t="s">
        <v>34</v>
      </c>
      <c r="B27" s="337"/>
      <c r="C27" s="337"/>
      <c r="D27" s="337"/>
      <c r="E27" s="337"/>
      <c r="F27" s="337"/>
      <c r="G27" s="337"/>
      <c r="H27" s="337"/>
      <c r="I27" s="337"/>
      <c r="J27" s="337"/>
      <c r="K27" s="337"/>
      <c r="L27" s="337"/>
      <c r="M27" s="337"/>
      <c r="N27" s="337"/>
      <c r="O27" s="337"/>
      <c r="P27" s="337"/>
      <c r="Q27" s="337"/>
      <c r="R27" s="337"/>
      <c r="S27" s="337"/>
      <c r="T27" s="337"/>
      <c r="U27" s="337"/>
      <c r="V27" s="337"/>
      <c r="W27" s="337"/>
      <c r="X27" s="337"/>
      <c r="Y27" s="337"/>
      <c r="Z27" s="337"/>
      <c r="AA27" s="337"/>
      <c r="AB27" s="337"/>
      <c r="AC27" s="337"/>
      <c r="AD27" s="337"/>
      <c r="AE27" s="337"/>
      <c r="AF27" s="337"/>
      <c r="AG27" s="337"/>
      <c r="AO27" s="79" t="s">
        <v>161</v>
      </c>
    </row>
    <row r="28" spans="1:41" ht="27.75" customHeight="1" x14ac:dyDescent="0.25">
      <c r="A28" s="483" t="s">
        <v>55</v>
      </c>
      <c r="B28" s="483"/>
      <c r="C28" s="483" t="s">
        <v>67</v>
      </c>
      <c r="D28" s="483"/>
      <c r="E28" s="483"/>
      <c r="F28" s="483"/>
      <c r="G28" s="483"/>
      <c r="H28" s="483"/>
      <c r="I28" s="483"/>
      <c r="J28" s="483"/>
      <c r="K28" s="483"/>
      <c r="L28" s="483"/>
      <c r="M28" s="483"/>
      <c r="N28" s="483"/>
      <c r="O28" s="483"/>
      <c r="P28" s="483"/>
      <c r="Q28" s="483"/>
      <c r="R28" s="483"/>
      <c r="S28" s="483"/>
      <c r="T28" s="483"/>
      <c r="U28" s="483"/>
      <c r="V28" s="483"/>
      <c r="W28" s="483"/>
      <c r="X28" s="483"/>
      <c r="Y28" s="483"/>
      <c r="Z28" s="484" t="s">
        <v>182</v>
      </c>
      <c r="AA28" s="484"/>
      <c r="AB28" s="484"/>
      <c r="AC28" s="484"/>
      <c r="AD28" s="485" t="s">
        <v>26</v>
      </c>
      <c r="AE28" s="485"/>
      <c r="AF28" s="485"/>
      <c r="AG28" s="485"/>
      <c r="AO28" s="79" t="s">
        <v>162</v>
      </c>
    </row>
    <row r="29" spans="1:41" s="160" customFormat="1" ht="45.75" customHeight="1" x14ac:dyDescent="0.25">
      <c r="A29" s="677">
        <v>1</v>
      </c>
      <c r="B29" s="678"/>
      <c r="C29" s="334" t="s">
        <v>114</v>
      </c>
      <c r="D29" s="334"/>
      <c r="E29" s="334"/>
      <c r="F29" s="334"/>
      <c r="G29" s="334"/>
      <c r="H29" s="334"/>
      <c r="I29" s="334"/>
      <c r="J29" s="334"/>
      <c r="K29" s="334"/>
      <c r="L29" s="334"/>
      <c r="M29" s="334"/>
      <c r="N29" s="334"/>
      <c r="O29" s="334"/>
      <c r="P29" s="334"/>
      <c r="Q29" s="334"/>
      <c r="R29" s="334"/>
      <c r="S29" s="334"/>
      <c r="T29" s="334"/>
      <c r="U29" s="334"/>
      <c r="V29" s="334"/>
      <c r="W29" s="334"/>
      <c r="X29" s="334"/>
      <c r="Y29" s="334"/>
      <c r="Z29" s="686">
        <v>43488</v>
      </c>
      <c r="AA29" s="680"/>
      <c r="AB29" s="680"/>
      <c r="AC29" s="681"/>
      <c r="AD29" s="687" t="s">
        <v>450</v>
      </c>
      <c r="AE29" s="688"/>
      <c r="AF29" s="688"/>
      <c r="AG29" s="688"/>
      <c r="AO29" s="161" t="s">
        <v>163</v>
      </c>
    </row>
    <row r="30" spans="1:41" s="160" customFormat="1" ht="45" customHeight="1" x14ac:dyDescent="0.25">
      <c r="A30" s="677">
        <v>2</v>
      </c>
      <c r="B30" s="678"/>
      <c r="C30" s="334" t="s">
        <v>451</v>
      </c>
      <c r="D30" s="334"/>
      <c r="E30" s="334"/>
      <c r="F30" s="334"/>
      <c r="G30" s="334"/>
      <c r="H30" s="334"/>
      <c r="I30" s="334"/>
      <c r="J30" s="334"/>
      <c r="K30" s="334"/>
      <c r="L30" s="334"/>
      <c r="M30" s="334"/>
      <c r="N30" s="334"/>
      <c r="O30" s="334"/>
      <c r="P30" s="334"/>
      <c r="Q30" s="334"/>
      <c r="R30" s="334"/>
      <c r="S30" s="334"/>
      <c r="T30" s="334"/>
      <c r="U30" s="334"/>
      <c r="V30" s="334"/>
      <c r="W30" s="334"/>
      <c r="X30" s="334"/>
      <c r="Y30" s="334"/>
      <c r="Z30" s="686">
        <v>43851</v>
      </c>
      <c r="AA30" s="680"/>
      <c r="AB30" s="680"/>
      <c r="AC30" s="681"/>
      <c r="AD30" s="336" t="s">
        <v>452</v>
      </c>
      <c r="AE30" s="336"/>
      <c r="AF30" s="336"/>
      <c r="AG30" s="336"/>
      <c r="AO30" s="161" t="s">
        <v>365</v>
      </c>
    </row>
    <row r="31" spans="1:41" s="160" customFormat="1" ht="27.75" customHeight="1" x14ac:dyDescent="0.25">
      <c r="A31" s="677">
        <v>3</v>
      </c>
      <c r="B31" s="678"/>
      <c r="C31" s="331"/>
      <c r="D31" s="331"/>
      <c r="E31" s="331"/>
      <c r="F31" s="331"/>
      <c r="G31" s="331"/>
      <c r="H31" s="331"/>
      <c r="I31" s="331"/>
      <c r="J31" s="331"/>
      <c r="K31" s="331"/>
      <c r="L31" s="331"/>
      <c r="M31" s="331"/>
      <c r="N31" s="331"/>
      <c r="O31" s="331"/>
      <c r="P31" s="331"/>
      <c r="Q31" s="331"/>
      <c r="R31" s="331"/>
      <c r="S31" s="331"/>
      <c r="T31" s="331"/>
      <c r="U31" s="331"/>
      <c r="V31" s="331"/>
      <c r="W31" s="331"/>
      <c r="X31" s="331"/>
      <c r="Y31" s="331"/>
      <c r="Z31" s="679"/>
      <c r="AA31" s="680"/>
      <c r="AB31" s="680"/>
      <c r="AC31" s="681"/>
      <c r="AD31" s="336"/>
      <c r="AE31" s="336"/>
      <c r="AF31" s="336"/>
      <c r="AG31" s="336"/>
      <c r="AO31" s="161" t="s">
        <v>164</v>
      </c>
    </row>
    <row r="32" spans="1:41" ht="15" customHeight="1" x14ac:dyDescent="0.25">
      <c r="A32" s="330" t="s">
        <v>37</v>
      </c>
      <c r="B32" s="330"/>
      <c r="C32" s="330"/>
      <c r="D32" s="330"/>
      <c r="E32" s="330"/>
      <c r="F32" s="330"/>
      <c r="G32" s="330"/>
      <c r="H32" s="330"/>
      <c r="I32" s="330"/>
      <c r="J32" s="330"/>
      <c r="K32" s="330"/>
      <c r="L32" s="330"/>
      <c r="M32" s="330"/>
      <c r="N32" s="330"/>
      <c r="O32" s="330"/>
      <c r="P32" s="330"/>
      <c r="Q32" s="330"/>
      <c r="R32" s="330"/>
      <c r="S32" s="330"/>
      <c r="T32" s="330"/>
      <c r="U32" s="330"/>
      <c r="V32" s="330"/>
      <c r="W32" s="330"/>
      <c r="X32" s="330"/>
      <c r="Y32" s="330"/>
      <c r="Z32" s="330"/>
      <c r="AA32" s="330"/>
      <c r="AB32" s="330"/>
      <c r="AC32" s="330"/>
      <c r="AD32" s="330"/>
      <c r="AE32" s="330"/>
      <c r="AF32" s="330"/>
      <c r="AG32" s="330"/>
      <c r="AO32" s="79" t="s">
        <v>165</v>
      </c>
    </row>
    <row r="33" spans="1:41" s="162" customFormat="1" ht="30.75" customHeight="1" x14ac:dyDescent="0.25">
      <c r="A33" s="682" t="s">
        <v>26</v>
      </c>
      <c r="B33" s="682"/>
      <c r="C33" s="682"/>
      <c r="D33" s="682"/>
      <c r="E33" s="682"/>
      <c r="F33" s="682"/>
      <c r="G33" s="682" t="s">
        <v>77</v>
      </c>
      <c r="H33" s="682"/>
      <c r="I33" s="682"/>
      <c r="J33" s="682"/>
      <c r="K33" s="682"/>
      <c r="L33" s="682"/>
      <c r="M33" s="683" t="s">
        <v>69</v>
      </c>
      <c r="N33" s="684"/>
      <c r="O33" s="684"/>
      <c r="P33" s="684"/>
      <c r="Q33" s="684"/>
      <c r="R33" s="684"/>
      <c r="S33" s="684"/>
      <c r="T33" s="684"/>
      <c r="U33" s="684"/>
      <c r="V33" s="685"/>
      <c r="W33" s="683" t="s">
        <v>150</v>
      </c>
      <c r="X33" s="684"/>
      <c r="Y33" s="684"/>
      <c r="Z33" s="684"/>
      <c r="AA33" s="685"/>
      <c r="AB33" s="471" t="s">
        <v>150</v>
      </c>
      <c r="AC33" s="471"/>
      <c r="AD33" s="471"/>
      <c r="AE33" s="471"/>
      <c r="AF33" s="471"/>
      <c r="AG33" s="471"/>
      <c r="AH33" s="105"/>
      <c r="AO33" s="79" t="s">
        <v>166</v>
      </c>
    </row>
    <row r="34" spans="1:41" s="167" customFormat="1" ht="33.75" customHeight="1" x14ac:dyDescent="0.25">
      <c r="A34" s="163" t="s">
        <v>32</v>
      </c>
      <c r="B34" s="671" t="s">
        <v>453</v>
      </c>
      <c r="C34" s="672"/>
      <c r="D34" s="672"/>
      <c r="E34" s="672"/>
      <c r="F34" s="673"/>
      <c r="G34" s="164" t="s">
        <v>32</v>
      </c>
      <c r="H34" s="671"/>
      <c r="I34" s="672"/>
      <c r="J34" s="672"/>
      <c r="K34" s="672"/>
      <c r="L34" s="673"/>
      <c r="M34" s="164" t="s">
        <v>32</v>
      </c>
      <c r="N34" s="165"/>
      <c r="O34" s="674" t="s">
        <v>253</v>
      </c>
      <c r="P34" s="674"/>
      <c r="Q34" s="674"/>
      <c r="R34" s="674"/>
      <c r="S34" s="674"/>
      <c r="T34" s="674"/>
      <c r="U34" s="674"/>
      <c r="V34" s="675"/>
      <c r="W34" s="166" t="s">
        <v>32</v>
      </c>
      <c r="X34" s="671" t="s">
        <v>454</v>
      </c>
      <c r="Y34" s="672"/>
      <c r="Z34" s="672"/>
      <c r="AA34" s="673"/>
      <c r="AB34" s="166" t="s">
        <v>32</v>
      </c>
      <c r="AC34" s="601" t="s">
        <v>455</v>
      </c>
      <c r="AD34" s="601"/>
      <c r="AE34" s="601"/>
      <c r="AF34" s="601"/>
      <c r="AG34" s="601"/>
      <c r="AO34" s="161" t="s">
        <v>167</v>
      </c>
    </row>
    <row r="35" spans="1:41" s="167" customFormat="1" ht="32.25" customHeight="1" x14ac:dyDescent="0.25">
      <c r="A35" s="163" t="s">
        <v>33</v>
      </c>
      <c r="B35" s="671" t="s">
        <v>456</v>
      </c>
      <c r="C35" s="672"/>
      <c r="D35" s="672"/>
      <c r="E35" s="672"/>
      <c r="F35" s="673"/>
      <c r="G35" s="163" t="s">
        <v>33</v>
      </c>
      <c r="H35" s="676"/>
      <c r="I35" s="676"/>
      <c r="J35" s="676"/>
      <c r="K35" s="676"/>
      <c r="L35" s="676"/>
      <c r="M35" s="164" t="s">
        <v>33</v>
      </c>
      <c r="N35" s="168"/>
      <c r="O35" s="676" t="s">
        <v>457</v>
      </c>
      <c r="P35" s="676"/>
      <c r="Q35" s="676"/>
      <c r="R35" s="676"/>
      <c r="S35" s="676"/>
      <c r="T35" s="676"/>
      <c r="U35" s="676"/>
      <c r="V35" s="676"/>
      <c r="W35" s="163" t="s">
        <v>33</v>
      </c>
      <c r="X35" s="671" t="s">
        <v>259</v>
      </c>
      <c r="Y35" s="672"/>
      <c r="Z35" s="672"/>
      <c r="AA35" s="673"/>
      <c r="AB35" s="163" t="s">
        <v>33</v>
      </c>
      <c r="AC35" s="601" t="s">
        <v>259</v>
      </c>
      <c r="AD35" s="601"/>
      <c r="AE35" s="601"/>
      <c r="AF35" s="601"/>
      <c r="AG35" s="601"/>
      <c r="AO35" s="161" t="s">
        <v>168</v>
      </c>
    </row>
    <row r="36" spans="1:41" s="108" customFormat="1" x14ac:dyDescent="0.25">
      <c r="D36" s="79"/>
      <c r="AD36" s="169"/>
      <c r="AO36" s="79" t="s">
        <v>169</v>
      </c>
    </row>
    <row r="37" spans="1:41" x14ac:dyDescent="0.25">
      <c r="AO37" s="79" t="s">
        <v>170</v>
      </c>
    </row>
    <row r="38" spans="1:41" x14ac:dyDescent="0.25">
      <c r="AO38" s="79" t="s">
        <v>171</v>
      </c>
    </row>
    <row r="39" spans="1:41" x14ac:dyDescent="0.25">
      <c r="AO39" s="79" t="s">
        <v>172</v>
      </c>
    </row>
    <row r="40" spans="1:41" x14ac:dyDescent="0.25">
      <c r="AO40" s="79" t="s">
        <v>173</v>
      </c>
    </row>
    <row r="41" spans="1:41" x14ac:dyDescent="0.25">
      <c r="AO41" s="79" t="s">
        <v>174</v>
      </c>
    </row>
  </sheetData>
  <sheetProtection selectLockedCells="1"/>
  <dataConsolidate/>
  <mergeCells count="143">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W10:W11"/>
    <mergeCell ref="X10:X11"/>
    <mergeCell ref="Y10:AB10"/>
    <mergeCell ref="A12:A18"/>
    <mergeCell ref="B12:B18"/>
    <mergeCell ref="C12:C18"/>
    <mergeCell ref="D12:D18"/>
    <mergeCell ref="E12:E14"/>
    <mergeCell ref="F12:F18"/>
    <mergeCell ref="G12:G18"/>
    <mergeCell ref="Q10:Q11"/>
    <mergeCell ref="R10:R11"/>
    <mergeCell ref="S10:S11"/>
    <mergeCell ref="T10:T11"/>
    <mergeCell ref="U10:U11"/>
    <mergeCell ref="V10:V11"/>
    <mergeCell ref="AD12:AD18"/>
    <mergeCell ref="AE12:AE18"/>
    <mergeCell ref="AF12:AF14"/>
    <mergeCell ref="AG12:AG18"/>
    <mergeCell ref="O15:O18"/>
    <mergeCell ref="Q15:Q18"/>
    <mergeCell ref="R15:R18"/>
    <mergeCell ref="S15:S18"/>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O12:O14"/>
    <mergeCell ref="P12:P18"/>
    <mergeCell ref="J19:J25"/>
    <mergeCell ref="K19:K25"/>
    <mergeCell ref="O19:O21"/>
    <mergeCell ref="P19:P25"/>
    <mergeCell ref="Q19:Q21"/>
    <mergeCell ref="R19:R21"/>
    <mergeCell ref="E16:E18"/>
    <mergeCell ref="Z17:Z18"/>
    <mergeCell ref="A19:A25"/>
    <mergeCell ref="B19:B25"/>
    <mergeCell ref="C19:C25"/>
    <mergeCell ref="D19:D25"/>
    <mergeCell ref="E19:E21"/>
    <mergeCell ref="F19:F25"/>
    <mergeCell ref="G19:G25"/>
    <mergeCell ref="H19:H25"/>
    <mergeCell ref="H12:H18"/>
    <mergeCell ref="J12:J18"/>
    <mergeCell ref="K12:K18"/>
    <mergeCell ref="Q12:Q14"/>
    <mergeCell ref="AF22:AF25"/>
    <mergeCell ref="Y19:Y25"/>
    <mergeCell ref="Z19:Z22"/>
    <mergeCell ref="AA19:AA25"/>
    <mergeCell ref="AB19:AB25"/>
    <mergeCell ref="AC19:AC25"/>
    <mergeCell ref="AD19:AD25"/>
    <mergeCell ref="S19:S20"/>
    <mergeCell ref="T19:T20"/>
    <mergeCell ref="U19:U25"/>
    <mergeCell ref="V19:V25"/>
    <mergeCell ref="W19:W25"/>
    <mergeCell ref="X19:X25"/>
    <mergeCell ref="A29:B29"/>
    <mergeCell ref="C29:Y29"/>
    <mergeCell ref="Z29:AC29"/>
    <mergeCell ref="AD29:AG29"/>
    <mergeCell ref="A30:B30"/>
    <mergeCell ref="C30:Y30"/>
    <mergeCell ref="Z30:AC30"/>
    <mergeCell ref="AD30:AG30"/>
    <mergeCell ref="E23:E25"/>
    <mergeCell ref="Z24:Z25"/>
    <mergeCell ref="A26:AG26"/>
    <mergeCell ref="A27:AG27"/>
    <mergeCell ref="A28:B28"/>
    <mergeCell ref="C28:Y28"/>
    <mergeCell ref="Z28:AC28"/>
    <mergeCell ref="AD28:AG28"/>
    <mergeCell ref="AE19:AE25"/>
    <mergeCell ref="AF19:AF21"/>
    <mergeCell ref="AG19:AG25"/>
    <mergeCell ref="O22:O25"/>
    <mergeCell ref="Q22:Q25"/>
    <mergeCell ref="R22:R25"/>
    <mergeCell ref="S22:S25"/>
    <mergeCell ref="T22:T25"/>
    <mergeCell ref="A31:B31"/>
    <mergeCell ref="C31:Y31"/>
    <mergeCell ref="Z31:AC31"/>
    <mergeCell ref="AD31:AG31"/>
    <mergeCell ref="A32:AG32"/>
    <mergeCell ref="A33:F33"/>
    <mergeCell ref="G33:L33"/>
    <mergeCell ref="M33:V33"/>
    <mergeCell ref="W33:AA33"/>
    <mergeCell ref="AB33:AG33"/>
    <mergeCell ref="B34:F34"/>
    <mergeCell ref="H34:L34"/>
    <mergeCell ref="O34:V34"/>
    <mergeCell ref="X34:AA34"/>
    <mergeCell ref="AC34:AG34"/>
    <mergeCell ref="B35:F35"/>
    <mergeCell ref="H35:L35"/>
    <mergeCell ref="O35:V35"/>
    <mergeCell ref="X35:AA35"/>
    <mergeCell ref="AC35:AG35"/>
  </mergeCells>
  <conditionalFormatting sqref="J19:J25">
    <cfRule type="containsText" dxfId="87" priority="13" operator="containsText" text="EXTREMO">
      <formula>NOT(ISERROR(SEARCH("EXTREMO",J19)))</formula>
    </cfRule>
    <cfRule type="containsText" dxfId="86" priority="14" operator="containsText" text="ALTO">
      <formula>NOT(ISERROR(SEARCH("ALTO",J19)))</formula>
    </cfRule>
    <cfRule type="containsText" dxfId="85" priority="15" operator="containsText" text="MODERADO">
      <formula>NOT(ISERROR(SEARCH("MODERADO",J19)))</formula>
    </cfRule>
    <cfRule type="containsText" dxfId="84" priority="16" operator="containsText" text="BAJO">
      <formula>NOT(ISERROR(SEARCH("BAJO",J19)))</formula>
    </cfRule>
  </conditionalFormatting>
  <conditionalFormatting sqref="U19:U25">
    <cfRule type="containsText" dxfId="83" priority="9" operator="containsText" text="EXTREMO">
      <formula>NOT(ISERROR(SEARCH("EXTREMO",U19)))</formula>
    </cfRule>
    <cfRule type="containsText" dxfId="82" priority="10" operator="containsText" text="MODERADO">
      <formula>NOT(ISERROR(SEARCH("MODERADO",U19)))</formula>
    </cfRule>
    <cfRule type="containsText" dxfId="81" priority="11" operator="containsText" text="ALTO">
      <formula>NOT(ISERROR(SEARCH("ALTO",U19)))</formula>
    </cfRule>
    <cfRule type="containsText" dxfId="80" priority="12" operator="containsText" text="BAJO">
      <formula>NOT(ISERROR(SEARCH("BAJO",U19)))</formula>
    </cfRule>
  </conditionalFormatting>
  <conditionalFormatting sqref="J12:J18">
    <cfRule type="containsText" dxfId="79" priority="5" operator="containsText" text="EXTREMO">
      <formula>NOT(ISERROR(SEARCH("EXTREMO",J12)))</formula>
    </cfRule>
    <cfRule type="containsText" dxfId="78" priority="6" operator="containsText" text="ALTO">
      <formula>NOT(ISERROR(SEARCH("ALTO",J12)))</formula>
    </cfRule>
    <cfRule type="containsText" dxfId="77" priority="7" operator="containsText" text="MODERADO">
      <formula>NOT(ISERROR(SEARCH("MODERADO",J12)))</formula>
    </cfRule>
    <cfRule type="containsText" dxfId="76" priority="8" operator="containsText" text="BAJO">
      <formula>NOT(ISERROR(SEARCH("BAJO",J12)))</formula>
    </cfRule>
  </conditionalFormatting>
  <conditionalFormatting sqref="U12:U18">
    <cfRule type="containsText" dxfId="75" priority="1" operator="containsText" text="EXTREMO">
      <formula>NOT(ISERROR(SEARCH("EXTREMO",U12)))</formula>
    </cfRule>
    <cfRule type="containsText" dxfId="74" priority="2" operator="containsText" text="MODERADO">
      <formula>NOT(ISERROR(SEARCH("MODERADO",U12)))</formula>
    </cfRule>
    <cfRule type="containsText" dxfId="73" priority="3" operator="containsText" text="ALTO">
      <formula>NOT(ISERROR(SEARCH("ALTO",U12)))</formula>
    </cfRule>
    <cfRule type="containsText" dxfId="72" priority="4" operator="containsText" text="BAJO">
      <formula>NOT(ISERROR(SEARCH("BAJO",U12)))</formula>
    </cfRule>
  </conditionalFormatting>
  <dataValidations count="21">
    <dataValidation type="list" allowBlank="1" showInputMessage="1" showErrorMessage="1" sqref="H12:H18" xr:uid="{5D4653F3-95A2-4D26-BA5B-523BA36FBF17}">
      <formula1>$AL$10:$AL$14</formula1>
    </dataValidation>
    <dataValidation type="list" allowBlank="1" showInputMessage="1" showErrorMessage="1" sqref="V12:V18" xr:uid="{220D32E6-A7D3-4F5A-AD22-F8067E81AAA7}">
      <formula1>$AH$14:$AK$14</formula1>
    </dataValidation>
    <dataValidation type="list" allowBlank="1" showInputMessage="1" showErrorMessage="1" sqref="T12 S12:S13" xr:uid="{1BB2FE60-4799-4593-B278-C19057675738}">
      <formula1>$AH$15:$AH$17</formula1>
    </dataValidation>
    <dataValidation type="list" allowBlank="1" showInputMessage="1" showErrorMessage="1" sqref="AA12:AA18" xr:uid="{9E83F7E6-8ADE-47F0-B747-A183C833C8E2}">
      <formula1>$AN$12:$AN$13</formula1>
    </dataValidation>
    <dataValidation type="list" allowBlank="1" showInputMessage="1" showErrorMessage="1" sqref="M15" xr:uid="{B8ECAA7B-74BB-49D7-8D41-93C9B97F673D}">
      <formula1>$AJ$16:$AL$16</formula1>
    </dataValidation>
    <dataValidation type="list" allowBlank="1" showInputMessage="1" showErrorMessage="1" sqref="U12:U18" xr:uid="{F6D48F1C-9AC5-4917-979E-37D7074E19FE}">
      <formula1>$AO$10:$AO$55</formula1>
    </dataValidation>
    <dataValidation type="list" allowBlank="1" showInputMessage="1" showErrorMessage="1" sqref="M22" xr:uid="{9E666D9C-7245-4DA4-B580-A9ED81E21B46}">
      <formula1>$AJ$23:$AL$23</formula1>
    </dataValidation>
    <dataValidation type="list" allowBlank="1" showInputMessage="1" showErrorMessage="1" sqref="AA19:AA25" xr:uid="{95AB26F9-FEE7-49EC-961C-348DF5901E84}">
      <formula1>$AN$19:$AN$20</formula1>
    </dataValidation>
    <dataValidation type="list" allowBlank="1" showInputMessage="1" showErrorMessage="1" sqref="T19 S19:S20" xr:uid="{D9674293-17E4-4DFC-BDD3-44ED819D85A9}">
      <formula1>$AH$22:$AH$24</formula1>
    </dataValidation>
    <dataValidation type="list" allowBlank="1" showInputMessage="1" showErrorMessage="1" sqref="D12:D25" xr:uid="{C5B89E01-7517-483C-A76E-A76B9749C299}">
      <formula1>$AN$2:$AN$8</formula1>
    </dataValidation>
    <dataValidation type="list" allowBlank="1" showInputMessage="1" showErrorMessage="1" sqref="V19:V25" xr:uid="{3E4B5432-8006-4BFC-B194-7A82251CCBB1}">
      <formula1>$AH$21:$AK$21</formula1>
    </dataValidation>
    <dataValidation type="list" allowBlank="1" showInputMessage="1" showErrorMessage="1" sqref="P19 P12" xr:uid="{7B70DD27-42BF-4A23-B46E-F4CB70B80F8D}">
      <formula1>$AH$10:$AJ$10</formula1>
    </dataValidation>
    <dataValidation type="list" allowBlank="1" showInputMessage="1" showErrorMessage="1" sqref="M24 M17" xr:uid="{EF2FD9CE-75E3-44AC-92D5-8903F2BFC3AE}">
      <formula1>$AH$8:$AI$8</formula1>
    </dataValidation>
    <dataValidation type="list" allowBlank="1" showInputMessage="1" showErrorMessage="1" sqref="M23 M16" xr:uid="{D1029F0F-694A-4B4F-801D-3330419A402C}">
      <formula1>$AH$7:$AI$7</formula1>
    </dataValidation>
    <dataValidation type="list" allowBlank="1" showInputMessage="1" showErrorMessage="1" sqref="M21 M14" xr:uid="{DC2FDB96-DF3C-48BE-8539-EFF38466AA69}">
      <formula1>$AH$5:$AI$5</formula1>
    </dataValidation>
    <dataValidation type="list" allowBlank="1" showInputMessage="1" showErrorMessage="1" sqref="M20 M13" xr:uid="{F1C1BD43-91B8-4DBE-B219-2A05A9A33341}">
      <formula1>$AH$4:$AI$4</formula1>
    </dataValidation>
    <dataValidation type="list" allowBlank="1" showInputMessage="1" showErrorMessage="1" sqref="M19 M12" xr:uid="{14EE9E26-8E2F-48C6-B249-ED375F99ABF0}">
      <formula1>$AH$2:$AH$3</formula1>
    </dataValidation>
    <dataValidation type="list" allowBlank="1" showInputMessage="1" showErrorMessage="1" sqref="U19:U25" xr:uid="{DBFFB03D-48D5-45AB-8C5B-3C689820C060}">
      <formula1>$AO$10:$AO$41</formula1>
    </dataValidation>
    <dataValidation type="list" allowBlank="1" showInputMessage="1" showErrorMessage="1" sqref="G12:G25" xr:uid="{EE1FBF64-DFFB-4594-8639-A33AA257C453}">
      <formula1>$AL$2:$AL$6</formula1>
    </dataValidation>
    <dataValidation type="list" allowBlank="1" showInputMessage="1" showErrorMessage="1" sqref="M25 M18" xr:uid="{944D3710-2C2E-4D45-BE79-6653BA885C2D}">
      <formula1>$AH$9:$AJ$9</formula1>
    </dataValidation>
    <dataValidation type="list" allowBlank="1" showInputMessage="1" showErrorMessage="1" sqref="H19:H25" xr:uid="{DC0F7268-CD1B-40E0-84A4-D56AC009DC2D}">
      <formula1>$AL$10:$AL$21</formula1>
    </dataValidation>
  </dataValidations>
  <printOptions horizontalCentered="1"/>
  <pageMargins left="0" right="0" top="0.39370078740157483" bottom="0.51181102362204722" header="0.31496062992125984" footer="0.31496062992125984"/>
  <pageSetup scale="1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6E236-F030-40EE-9FFE-B63764115FF1}">
  <dimension ref="A1:AP55"/>
  <sheetViews>
    <sheetView view="pageBreakPreview" topLeftCell="F16" zoomScale="70" zoomScaleNormal="40" zoomScaleSheetLayoutView="70" zoomScalePageLayoutView="40" workbookViewId="0">
      <selection activeCell="W33" sqref="W33:W39"/>
    </sheetView>
  </sheetViews>
  <sheetFormatPr baseColWidth="10" defaultColWidth="10.85546875" defaultRowHeight="12.75" x14ac:dyDescent="0.25"/>
  <cols>
    <col min="1" max="1" width="30.42578125" style="170" customWidth="1"/>
    <col min="2" max="2" width="22.42578125" style="170" customWidth="1"/>
    <col min="3" max="3" width="38" style="170" customWidth="1"/>
    <col min="4" max="4" width="20.85546875" style="170" customWidth="1"/>
    <col min="5" max="5" width="24" style="170" customWidth="1"/>
    <col min="6" max="6" width="23.140625" style="170" customWidth="1"/>
    <col min="7" max="7" width="14.7109375" style="170" customWidth="1"/>
    <col min="8" max="8" width="12" style="170" customWidth="1"/>
    <col min="9" max="9" width="25.28515625" style="170" hidden="1" customWidth="1"/>
    <col min="10" max="10" width="22.85546875" style="170" customWidth="1"/>
    <col min="11" max="11" width="32.7109375" style="170" customWidth="1"/>
    <col min="12" max="12" width="48.7109375" style="170" customWidth="1"/>
    <col min="13" max="13" width="26" style="170" customWidth="1"/>
    <col min="14" max="14" width="7.7109375" style="170" hidden="1" customWidth="1"/>
    <col min="15" max="15" width="21.140625" style="170" customWidth="1"/>
    <col min="16" max="16" width="16.7109375" style="170" customWidth="1"/>
    <col min="17" max="17" width="16.42578125" style="170" customWidth="1"/>
    <col min="18" max="18" width="22.140625" style="170" customWidth="1"/>
    <col min="19" max="19" width="24.140625" style="170" customWidth="1"/>
    <col min="20" max="20" width="26.85546875" style="170" customWidth="1"/>
    <col min="21" max="21" width="23.42578125" style="170" customWidth="1"/>
    <col min="22" max="22" width="16.28515625" style="170" customWidth="1"/>
    <col min="23" max="23" width="24.140625" style="170" customWidth="1"/>
    <col min="24" max="24" width="37.7109375" style="170" customWidth="1"/>
    <col min="25" max="25" width="44.7109375" style="170" customWidth="1"/>
    <col min="26" max="26" width="30.85546875" style="170" customWidth="1"/>
    <col min="27" max="27" width="26.85546875" style="170" customWidth="1"/>
    <col min="28" max="28" width="28.7109375" style="170" customWidth="1"/>
    <col min="29" max="29" width="18" style="170" customWidth="1"/>
    <col min="30" max="30" width="27.7109375" style="170" customWidth="1"/>
    <col min="31" max="31" width="19.140625" style="170" customWidth="1"/>
    <col min="32" max="32" width="29.7109375" style="170" customWidth="1"/>
    <col min="33" max="33" width="23.42578125" style="170" customWidth="1"/>
    <col min="34" max="34" width="17.28515625" style="170" hidden="1" customWidth="1"/>
    <col min="35" max="42" width="11.42578125" style="170" hidden="1" customWidth="1"/>
    <col min="43" max="16384" width="10.85546875" style="170"/>
  </cols>
  <sheetData>
    <row r="1" spans="1:41" ht="11.25" customHeight="1" x14ac:dyDescent="0.25">
      <c r="A1" s="145"/>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c r="AK1" s="170" t="s">
        <v>9</v>
      </c>
      <c r="AL1" s="170" t="s">
        <v>8</v>
      </c>
      <c r="AN1" s="170" t="s">
        <v>61</v>
      </c>
    </row>
    <row r="2" spans="1:41" ht="11.25" customHeight="1" x14ac:dyDescent="0.25">
      <c r="A2" s="145"/>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70" t="s">
        <v>80</v>
      </c>
      <c r="AI2" s="170" t="s">
        <v>11</v>
      </c>
      <c r="AL2" s="170" t="s">
        <v>107</v>
      </c>
      <c r="AN2" s="170" t="s">
        <v>63</v>
      </c>
    </row>
    <row r="3" spans="1:41" ht="11.25" customHeight="1" x14ac:dyDescent="0.25">
      <c r="A3" s="14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70" t="s">
        <v>81</v>
      </c>
      <c r="AI3" s="170" t="s">
        <v>12</v>
      </c>
      <c r="AL3" s="170" t="s">
        <v>108</v>
      </c>
      <c r="AN3" s="170" t="s">
        <v>122</v>
      </c>
    </row>
    <row r="4" spans="1:41" ht="11.25" customHeight="1" x14ac:dyDescent="0.25">
      <c r="A4" s="145"/>
      <c r="B4" s="145"/>
      <c r="C4" s="145"/>
      <c r="D4" s="145"/>
      <c r="E4" s="145"/>
      <c r="F4" s="145"/>
      <c r="G4" s="145"/>
      <c r="H4" s="145"/>
      <c r="I4" s="145"/>
      <c r="J4" s="145"/>
      <c r="K4" s="145"/>
      <c r="L4" s="145"/>
      <c r="M4" s="145"/>
      <c r="N4" s="145"/>
      <c r="O4" s="145"/>
      <c r="P4" s="145"/>
      <c r="Q4" s="145"/>
      <c r="R4" s="145"/>
      <c r="S4" s="145"/>
      <c r="T4" s="145"/>
      <c r="U4" s="145"/>
      <c r="V4" s="145"/>
      <c r="W4" s="145"/>
      <c r="X4" s="145"/>
      <c r="Y4" s="145"/>
      <c r="Z4" s="145"/>
      <c r="AA4" s="145"/>
      <c r="AB4" s="145"/>
      <c r="AC4" s="145"/>
      <c r="AD4" s="145"/>
      <c r="AE4" s="145"/>
      <c r="AF4" s="145"/>
      <c r="AG4" s="145"/>
      <c r="AH4" s="170" t="s">
        <v>126</v>
      </c>
      <c r="AI4" s="170" t="s">
        <v>82</v>
      </c>
      <c r="AK4" s="170" t="s">
        <v>95</v>
      </c>
      <c r="AL4" s="170" t="s">
        <v>109</v>
      </c>
      <c r="AN4" s="170" t="s">
        <v>64</v>
      </c>
    </row>
    <row r="5" spans="1:41" ht="11.25" customHeight="1" x14ac:dyDescent="0.25">
      <c r="A5" s="145"/>
      <c r="B5" s="145"/>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145"/>
      <c r="AF5" s="145"/>
      <c r="AG5" s="145"/>
      <c r="AH5" s="170" t="s">
        <v>127</v>
      </c>
      <c r="AI5" s="170" t="s">
        <v>83</v>
      </c>
      <c r="AK5" s="170" t="s">
        <v>106</v>
      </c>
      <c r="AL5" s="170" t="s">
        <v>110</v>
      </c>
      <c r="AN5" s="170" t="s">
        <v>62</v>
      </c>
    </row>
    <row r="6" spans="1:41" ht="35.25" customHeight="1" x14ac:dyDescent="0.25">
      <c r="A6" s="145"/>
      <c r="B6" s="145"/>
      <c r="C6" s="145"/>
      <c r="D6" s="145"/>
      <c r="E6" s="145"/>
      <c r="F6" s="145"/>
      <c r="G6" s="145"/>
      <c r="H6" s="145"/>
      <c r="I6" s="145"/>
      <c r="J6" s="145"/>
      <c r="K6" s="145"/>
      <c r="L6" s="145"/>
      <c r="M6" s="145"/>
      <c r="N6" s="145"/>
      <c r="O6" s="145"/>
      <c r="P6" s="145"/>
      <c r="Q6" s="145"/>
      <c r="R6" s="145"/>
      <c r="S6" s="145"/>
      <c r="T6" s="145"/>
      <c r="U6" s="145"/>
      <c r="V6" s="145"/>
      <c r="W6" s="145"/>
      <c r="X6" s="145"/>
      <c r="Y6" s="145"/>
      <c r="Z6" s="145"/>
      <c r="AA6" s="145"/>
      <c r="AB6" s="145"/>
      <c r="AC6" s="145"/>
      <c r="AD6" s="145"/>
      <c r="AE6" s="145"/>
      <c r="AF6" s="145"/>
      <c r="AG6" s="145"/>
      <c r="AH6" s="170" t="s">
        <v>129</v>
      </c>
      <c r="AI6" s="170" t="s">
        <v>130</v>
      </c>
      <c r="AJ6" s="170" t="s">
        <v>65</v>
      </c>
      <c r="AK6" s="170" t="s">
        <v>111</v>
      </c>
      <c r="AL6" s="170" t="s">
        <v>112</v>
      </c>
      <c r="AN6" s="170" t="s">
        <v>119</v>
      </c>
    </row>
    <row r="7" spans="1:41" ht="24.75" customHeight="1" x14ac:dyDescent="0.25">
      <c r="A7" s="760" t="s">
        <v>68</v>
      </c>
      <c r="B7" s="760"/>
      <c r="C7" s="761">
        <v>43850</v>
      </c>
      <c r="D7" s="392"/>
      <c r="E7" s="392"/>
      <c r="F7" s="392"/>
      <c r="G7" s="762"/>
      <c r="H7" s="763"/>
      <c r="I7" s="763"/>
      <c r="J7" s="763"/>
      <c r="K7" s="763"/>
      <c r="L7" s="764"/>
      <c r="M7" s="765" t="s">
        <v>76</v>
      </c>
      <c r="N7" s="766"/>
      <c r="O7" s="766"/>
      <c r="P7" s="766"/>
      <c r="Q7" s="766"/>
      <c r="R7" s="766"/>
      <c r="S7" s="766"/>
      <c r="T7" s="766"/>
      <c r="U7" s="766"/>
      <c r="V7" s="767"/>
      <c r="W7" s="171" t="s">
        <v>72</v>
      </c>
      <c r="X7" s="172" t="s">
        <v>190</v>
      </c>
      <c r="Y7" s="173" t="s">
        <v>73</v>
      </c>
      <c r="Z7" s="768"/>
      <c r="AA7" s="769"/>
      <c r="AB7" s="171" t="s">
        <v>74</v>
      </c>
      <c r="AC7" s="174"/>
      <c r="AD7" s="148" t="s">
        <v>75</v>
      </c>
      <c r="AE7" s="175"/>
      <c r="AF7" s="770"/>
      <c r="AG7" s="770"/>
      <c r="AH7" s="170" t="s">
        <v>84</v>
      </c>
      <c r="AI7" s="170" t="s">
        <v>85</v>
      </c>
      <c r="AJ7" s="170" t="s">
        <v>66</v>
      </c>
      <c r="AN7" s="170" t="s">
        <v>120</v>
      </c>
    </row>
    <row r="8" spans="1:41" ht="23.25" customHeight="1" x14ac:dyDescent="0.25">
      <c r="A8" s="423" t="s">
        <v>52</v>
      </c>
      <c r="B8" s="423"/>
      <c r="C8" s="423"/>
      <c r="D8" s="423"/>
      <c r="E8" s="423"/>
      <c r="F8" s="423"/>
      <c r="G8" s="753" t="s">
        <v>21</v>
      </c>
      <c r="H8" s="754"/>
      <c r="I8" s="754"/>
      <c r="J8" s="754"/>
      <c r="K8" s="754"/>
      <c r="L8" s="754"/>
      <c r="M8" s="754"/>
      <c r="N8" s="754"/>
      <c r="O8" s="754"/>
      <c r="P8" s="754"/>
      <c r="Q8" s="754"/>
      <c r="R8" s="754"/>
      <c r="S8" s="754"/>
      <c r="T8" s="754"/>
      <c r="U8" s="754"/>
      <c r="V8" s="754"/>
      <c r="W8" s="754"/>
      <c r="X8" s="756"/>
      <c r="Y8" s="754"/>
      <c r="Z8" s="754"/>
      <c r="AA8" s="754"/>
      <c r="AB8" s="755"/>
      <c r="AC8" s="421" t="s">
        <v>27</v>
      </c>
      <c r="AD8" s="757" t="s">
        <v>38</v>
      </c>
      <c r="AE8" s="758"/>
      <c r="AF8" s="758"/>
      <c r="AG8" s="758"/>
      <c r="AH8" s="170" t="s">
        <v>86</v>
      </c>
      <c r="AI8" s="170" t="s">
        <v>87</v>
      </c>
      <c r="AN8" s="170" t="s">
        <v>121</v>
      </c>
    </row>
    <row r="9" spans="1:41" s="176" customFormat="1" ht="14.25" customHeight="1" x14ac:dyDescent="0.25">
      <c r="A9" s="423" t="s">
        <v>58</v>
      </c>
      <c r="B9" s="421" t="s">
        <v>60</v>
      </c>
      <c r="C9" s="423" t="s">
        <v>40</v>
      </c>
      <c r="D9" s="423" t="s">
        <v>61</v>
      </c>
      <c r="E9" s="423" t="s">
        <v>41</v>
      </c>
      <c r="F9" s="423" t="s">
        <v>42</v>
      </c>
      <c r="G9" s="423" t="s">
        <v>71</v>
      </c>
      <c r="H9" s="423"/>
      <c r="I9" s="423"/>
      <c r="J9" s="423"/>
      <c r="K9" s="753" t="s">
        <v>24</v>
      </c>
      <c r="L9" s="754"/>
      <c r="M9" s="754"/>
      <c r="N9" s="754"/>
      <c r="O9" s="754"/>
      <c r="P9" s="754"/>
      <c r="Q9" s="754"/>
      <c r="R9" s="754"/>
      <c r="S9" s="754"/>
      <c r="T9" s="755"/>
      <c r="U9" s="753" t="s">
        <v>44</v>
      </c>
      <c r="V9" s="754"/>
      <c r="W9" s="754"/>
      <c r="X9" s="754"/>
      <c r="Y9" s="754"/>
      <c r="Z9" s="754"/>
      <c r="AA9" s="754"/>
      <c r="AB9" s="755"/>
      <c r="AC9" s="431"/>
      <c r="AD9" s="757"/>
      <c r="AE9" s="758"/>
      <c r="AF9" s="758"/>
      <c r="AG9" s="758"/>
      <c r="AH9" s="170" t="s">
        <v>88</v>
      </c>
      <c r="AI9" s="170" t="s">
        <v>131</v>
      </c>
      <c r="AJ9" s="170" t="s">
        <v>91</v>
      </c>
    </row>
    <row r="10" spans="1:41" s="176" customFormat="1" ht="20.25" customHeight="1" x14ac:dyDescent="0.25">
      <c r="A10" s="423"/>
      <c r="B10" s="431"/>
      <c r="C10" s="423"/>
      <c r="D10" s="423"/>
      <c r="E10" s="423"/>
      <c r="F10" s="423"/>
      <c r="G10" s="422" t="s">
        <v>43</v>
      </c>
      <c r="H10" s="422"/>
      <c r="I10" s="422"/>
      <c r="J10" s="422"/>
      <c r="K10" s="419" t="s">
        <v>78</v>
      </c>
      <c r="L10" s="423" t="s">
        <v>79</v>
      </c>
      <c r="M10" s="423" t="s">
        <v>23</v>
      </c>
      <c r="N10" s="421"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1"/>
      <c r="AD10" s="759"/>
      <c r="AE10" s="756"/>
      <c r="AF10" s="756"/>
      <c r="AG10" s="756"/>
      <c r="AH10" s="176" t="s">
        <v>135</v>
      </c>
      <c r="AI10" s="176" t="s">
        <v>136</v>
      </c>
      <c r="AJ10" s="176" t="s">
        <v>137</v>
      </c>
      <c r="AL10" s="176" t="s">
        <v>124</v>
      </c>
      <c r="AO10" s="170" t="s">
        <v>96</v>
      </c>
    </row>
    <row r="11" spans="1:41" s="181" customFormat="1" ht="35.25" customHeight="1" x14ac:dyDescent="0.25">
      <c r="A11" s="421"/>
      <c r="B11" s="422"/>
      <c r="C11" s="421"/>
      <c r="D11" s="421"/>
      <c r="E11" s="421"/>
      <c r="F11" s="421"/>
      <c r="G11" s="177" t="s">
        <v>8</v>
      </c>
      <c r="H11" s="177" t="s">
        <v>9</v>
      </c>
      <c r="I11" s="177"/>
      <c r="J11" s="178" t="s">
        <v>147</v>
      </c>
      <c r="K11" s="420"/>
      <c r="L11" s="423"/>
      <c r="M11" s="423"/>
      <c r="N11" s="422"/>
      <c r="O11" s="423"/>
      <c r="P11" s="422"/>
      <c r="Q11" s="422"/>
      <c r="R11" s="423"/>
      <c r="S11" s="422"/>
      <c r="T11" s="422"/>
      <c r="U11" s="424"/>
      <c r="V11" s="423"/>
      <c r="W11" s="420"/>
      <c r="X11" s="422"/>
      <c r="Y11" s="179" t="s">
        <v>180</v>
      </c>
      <c r="Z11" s="179" t="s">
        <v>179</v>
      </c>
      <c r="AA11" s="179" t="s">
        <v>148</v>
      </c>
      <c r="AB11" s="179" t="s">
        <v>48</v>
      </c>
      <c r="AC11" s="422"/>
      <c r="AD11" s="180" t="s">
        <v>177</v>
      </c>
      <c r="AE11" s="180" t="s">
        <v>50</v>
      </c>
      <c r="AF11" s="180" t="s">
        <v>105</v>
      </c>
      <c r="AG11" s="179" t="s">
        <v>145</v>
      </c>
      <c r="AH11" s="181" t="s">
        <v>141</v>
      </c>
      <c r="AI11" s="181" t="s">
        <v>12</v>
      </c>
      <c r="AL11" s="181" t="s">
        <v>125</v>
      </c>
      <c r="AO11" s="182" t="s">
        <v>152</v>
      </c>
    </row>
    <row r="12" spans="1:41" ht="24" customHeight="1" x14ac:dyDescent="0.25">
      <c r="A12" s="721" t="s">
        <v>458</v>
      </c>
      <c r="B12" s="663" t="s">
        <v>459</v>
      </c>
      <c r="C12" s="346" t="s">
        <v>460</v>
      </c>
      <c r="D12" s="540" t="s">
        <v>64</v>
      </c>
      <c r="E12" s="703" t="s">
        <v>461</v>
      </c>
      <c r="F12" s="346" t="s">
        <v>462</v>
      </c>
      <c r="G12" s="392" t="s">
        <v>109</v>
      </c>
      <c r="H12" s="392" t="s">
        <v>125</v>
      </c>
      <c r="I12" s="60" t="str">
        <f>CONCATENATE(G12,H12)</f>
        <v>POSIBLEMENOR</v>
      </c>
      <c r="J12" s="736" t="str">
        <f>I13</f>
        <v>3. MODERADO</v>
      </c>
      <c r="K12" s="707" t="s">
        <v>463</v>
      </c>
      <c r="L12" s="151" t="s">
        <v>89</v>
      </c>
      <c r="M12" s="56" t="s">
        <v>80</v>
      </c>
      <c r="N12" s="183">
        <f>IF(M12="ASIGNADO",15,IF(M12="NO ASIGNADO",0,""))</f>
        <v>15</v>
      </c>
      <c r="O12" s="378">
        <f>SUM(N12:N18)</f>
        <v>100</v>
      </c>
      <c r="P12" s="380" t="s">
        <v>135</v>
      </c>
      <c r="Q12" s="738">
        <f>IF(Q15="DÉBIL",0,IF(Q15="MODERADO",50,IF(Q15="FUERTE",100,"")))</f>
        <v>100</v>
      </c>
      <c r="R12" s="739"/>
      <c r="S12" s="367" t="s">
        <v>97</v>
      </c>
      <c r="T12" s="367" t="s">
        <v>97</v>
      </c>
      <c r="U12" s="540" t="s">
        <v>152</v>
      </c>
      <c r="V12" s="370" t="s">
        <v>101</v>
      </c>
      <c r="W12" s="347" t="s">
        <v>212</v>
      </c>
      <c r="X12" s="751" t="s">
        <v>464</v>
      </c>
      <c r="Y12" s="346" t="s">
        <v>465</v>
      </c>
      <c r="Z12" s="348" t="s">
        <v>381</v>
      </c>
      <c r="AA12" s="733" t="s">
        <v>176</v>
      </c>
      <c r="AB12" s="346" t="s">
        <v>466</v>
      </c>
      <c r="AC12" s="347"/>
      <c r="AD12" s="347"/>
      <c r="AE12" s="746" t="s">
        <v>467</v>
      </c>
      <c r="AF12" s="336" t="s">
        <v>468</v>
      </c>
      <c r="AG12" s="347"/>
      <c r="AH12" s="170" t="s">
        <v>93</v>
      </c>
      <c r="AI12" s="170" t="s">
        <v>94</v>
      </c>
      <c r="AJ12" s="170" t="s">
        <v>95</v>
      </c>
      <c r="AK12" s="170" t="s">
        <v>96</v>
      </c>
      <c r="AL12" s="170" t="s">
        <v>95</v>
      </c>
      <c r="AN12" s="170" t="s">
        <v>149</v>
      </c>
      <c r="AO12" s="170" t="s">
        <v>153</v>
      </c>
    </row>
    <row r="13" spans="1:41" ht="37.5" customHeight="1" x14ac:dyDescent="0.25">
      <c r="A13" s="741"/>
      <c r="B13" s="743"/>
      <c r="C13" s="346"/>
      <c r="D13" s="540"/>
      <c r="E13" s="689"/>
      <c r="F13" s="346"/>
      <c r="G13" s="392"/>
      <c r="H13" s="392"/>
      <c r="I13" s="60"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3. MODERADO</v>
      </c>
      <c r="J13" s="737"/>
      <c r="K13" s="707"/>
      <c r="L13" s="153" t="s">
        <v>175</v>
      </c>
      <c r="M13" s="54" t="s">
        <v>126</v>
      </c>
      <c r="N13" s="184">
        <f>IF(M13="ADECUADO",15,IF(M13="INADECUADO",0,""))</f>
        <v>15</v>
      </c>
      <c r="O13" s="379"/>
      <c r="P13" s="381"/>
      <c r="Q13" s="738"/>
      <c r="R13" s="740"/>
      <c r="S13" s="367"/>
      <c r="T13" s="367"/>
      <c r="U13" s="540"/>
      <c r="V13" s="371"/>
      <c r="W13" s="347"/>
      <c r="X13" s="751"/>
      <c r="Y13" s="346"/>
      <c r="Z13" s="536"/>
      <c r="AA13" s="734"/>
      <c r="AB13" s="346"/>
      <c r="AC13" s="347"/>
      <c r="AD13" s="347"/>
      <c r="AE13" s="747"/>
      <c r="AF13" s="336"/>
      <c r="AG13" s="347"/>
      <c r="AH13" s="170" t="s">
        <v>97</v>
      </c>
      <c r="AI13" s="170" t="s">
        <v>98</v>
      </c>
      <c r="AL13" s="170" t="s">
        <v>106</v>
      </c>
      <c r="AN13" s="170" t="s">
        <v>176</v>
      </c>
      <c r="AO13" s="170" t="s">
        <v>154</v>
      </c>
    </row>
    <row r="14" spans="1:41" ht="22.5" customHeight="1" x14ac:dyDescent="0.25">
      <c r="A14" s="741"/>
      <c r="B14" s="743"/>
      <c r="C14" s="346"/>
      <c r="D14" s="540"/>
      <c r="E14" s="689"/>
      <c r="F14" s="346"/>
      <c r="G14" s="392"/>
      <c r="H14" s="392"/>
      <c r="I14" s="60"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MODERADO</v>
      </c>
      <c r="J14" s="737"/>
      <c r="K14" s="707"/>
      <c r="L14" s="155" t="s">
        <v>90</v>
      </c>
      <c r="M14" s="54" t="s">
        <v>127</v>
      </c>
      <c r="N14" s="184">
        <f>IF(M14="OPORTUNA",15,IF(M14="INOPORTUNA",0,""))</f>
        <v>15</v>
      </c>
      <c r="O14" s="379"/>
      <c r="P14" s="381"/>
      <c r="Q14" s="738"/>
      <c r="R14" s="740"/>
      <c r="S14" s="156" t="s">
        <v>143</v>
      </c>
      <c r="T14" s="156" t="s">
        <v>144</v>
      </c>
      <c r="U14" s="540"/>
      <c r="V14" s="371"/>
      <c r="W14" s="347"/>
      <c r="X14" s="751"/>
      <c r="Y14" s="346"/>
      <c r="Z14" s="536"/>
      <c r="AA14" s="734"/>
      <c r="AB14" s="346"/>
      <c r="AC14" s="347"/>
      <c r="AD14" s="347"/>
      <c r="AE14" s="747"/>
      <c r="AF14" s="336"/>
      <c r="AG14" s="347"/>
      <c r="AH14" s="170" t="s">
        <v>100</v>
      </c>
      <c r="AI14" s="170" t="s">
        <v>101</v>
      </c>
      <c r="AJ14" s="170" t="s">
        <v>102</v>
      </c>
      <c r="AK14" s="170" t="s">
        <v>103</v>
      </c>
      <c r="AL14" s="170" t="s">
        <v>111</v>
      </c>
      <c r="AO14" s="170" t="s">
        <v>155</v>
      </c>
    </row>
    <row r="15" spans="1:41" ht="24" customHeight="1" x14ac:dyDescent="0.25">
      <c r="A15" s="741"/>
      <c r="B15" s="743"/>
      <c r="C15" s="346"/>
      <c r="D15" s="540"/>
      <c r="E15" s="66" t="s">
        <v>151</v>
      </c>
      <c r="F15" s="346"/>
      <c r="G15" s="392"/>
      <c r="H15" s="392"/>
      <c r="I15" s="60"/>
      <c r="J15" s="737"/>
      <c r="K15" s="707"/>
      <c r="L15" s="153" t="s">
        <v>218</v>
      </c>
      <c r="M15" s="54" t="s">
        <v>128</v>
      </c>
      <c r="N15" s="184">
        <f>IF(M15="PREVENIR",15,IF(M15="DETECTAR",10,IF(M15="NO ES UN CONTROL",0,"")))</f>
        <v>15</v>
      </c>
      <c r="O15" s="349" t="str">
        <f>IF(O12&lt;86,"DÉBIL",IF(O12&lt;96,"MODERADO",IF(O12&lt;101,"FUERTE","")))</f>
        <v>FUERTE</v>
      </c>
      <c r="P15" s="381"/>
      <c r="Q15" s="351" t="str">
        <f>IF(AND(O15="FUERTE",P12="FUERTE (SIEMPRE SE EJECUTA)"),"FUERTE",IF(OR(O15="DÉBIL",P12="DÉBIL (NO SE EJECUTA)"),"DÉBIL",IF(OR(O15="MODERADO",P12="MODERADO (ALGUNAS VECES)"),"MODERADO")))</f>
        <v>FUERTE</v>
      </c>
      <c r="R15" s="353" t="str">
        <f>IF(AND(O15="FUERTE",P12="FUERTE (SIEMPRE SE EJECUTA)"),"NO","SÍ")</f>
        <v>NO</v>
      </c>
      <c r="S15"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15"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15" s="540"/>
      <c r="V15" s="371"/>
      <c r="W15" s="347"/>
      <c r="X15" s="751"/>
      <c r="Y15" s="346"/>
      <c r="Z15" s="488"/>
      <c r="AA15" s="734"/>
      <c r="AB15" s="346"/>
      <c r="AC15" s="347"/>
      <c r="AD15" s="347"/>
      <c r="AE15" s="747"/>
      <c r="AF15" s="347" t="s">
        <v>469</v>
      </c>
      <c r="AG15" s="347"/>
      <c r="AH15" s="170" t="s">
        <v>97</v>
      </c>
      <c r="AO15" s="170" t="s">
        <v>156</v>
      </c>
    </row>
    <row r="16" spans="1:41" ht="48.75" customHeight="1" x14ac:dyDescent="0.25">
      <c r="A16" s="741"/>
      <c r="B16" s="743"/>
      <c r="C16" s="346"/>
      <c r="D16" s="540"/>
      <c r="E16" s="703" t="s">
        <v>470</v>
      </c>
      <c r="F16" s="346"/>
      <c r="G16" s="392"/>
      <c r="H16" s="392"/>
      <c r="I16" s="60"/>
      <c r="J16" s="737"/>
      <c r="K16" s="707"/>
      <c r="L16" s="153" t="s">
        <v>116</v>
      </c>
      <c r="M16" s="54" t="s">
        <v>84</v>
      </c>
      <c r="N16" s="184">
        <f>IF(M16="CONFIABLE",15,IF(M16="NO CONFIABLE",0,""))</f>
        <v>15</v>
      </c>
      <c r="O16" s="350"/>
      <c r="P16" s="381"/>
      <c r="Q16" s="351"/>
      <c r="R16" s="353"/>
      <c r="S16" s="355"/>
      <c r="T16" s="357"/>
      <c r="U16" s="540"/>
      <c r="V16" s="371"/>
      <c r="W16" s="347"/>
      <c r="X16" s="751"/>
      <c r="Y16" s="346"/>
      <c r="Z16" s="66" t="s">
        <v>181</v>
      </c>
      <c r="AA16" s="734"/>
      <c r="AB16" s="346"/>
      <c r="AC16" s="347"/>
      <c r="AD16" s="347"/>
      <c r="AE16" s="747"/>
      <c r="AF16" s="347"/>
      <c r="AG16" s="347"/>
      <c r="AH16" s="170" t="s">
        <v>142</v>
      </c>
      <c r="AJ16" s="170" t="s">
        <v>129</v>
      </c>
      <c r="AK16" s="170" t="s">
        <v>128</v>
      </c>
      <c r="AL16" s="170" t="s">
        <v>130</v>
      </c>
      <c r="AO16" s="170" t="s">
        <v>157</v>
      </c>
    </row>
    <row r="17" spans="1:41" ht="24" customHeight="1" x14ac:dyDescent="0.25">
      <c r="A17" s="741"/>
      <c r="B17" s="743"/>
      <c r="C17" s="346"/>
      <c r="D17" s="540"/>
      <c r="E17" s="689"/>
      <c r="F17" s="346"/>
      <c r="G17" s="392"/>
      <c r="H17" s="392"/>
      <c r="I17" s="60"/>
      <c r="J17" s="737"/>
      <c r="K17" s="707"/>
      <c r="L17" s="153" t="s">
        <v>117</v>
      </c>
      <c r="M17" s="54" t="s">
        <v>86</v>
      </c>
      <c r="N17" s="184">
        <f>IF(M17="SE INVESTIGAN Y SE RESUELVEN OPORTUNAMENTE",15,IF(M17="NO SE INVESTIGAN Y SE RESUELVEN OPORTUNAMENTE",0,""))</f>
        <v>15</v>
      </c>
      <c r="O17" s="350"/>
      <c r="P17" s="381"/>
      <c r="Q17" s="351"/>
      <c r="R17" s="353"/>
      <c r="S17" s="355"/>
      <c r="T17" s="357"/>
      <c r="U17" s="540"/>
      <c r="V17" s="371"/>
      <c r="W17" s="347"/>
      <c r="X17" s="751"/>
      <c r="Y17" s="346"/>
      <c r="Z17" s="348" t="s">
        <v>329</v>
      </c>
      <c r="AA17" s="734"/>
      <c r="AB17" s="346"/>
      <c r="AC17" s="347"/>
      <c r="AD17" s="347"/>
      <c r="AE17" s="747"/>
      <c r="AF17" s="347"/>
      <c r="AG17" s="347"/>
      <c r="AH17" s="170" t="s">
        <v>98</v>
      </c>
      <c r="AO17" s="170" t="s">
        <v>158</v>
      </c>
    </row>
    <row r="18" spans="1:41" ht="53.25" customHeight="1" x14ac:dyDescent="0.25">
      <c r="A18" s="742"/>
      <c r="B18" s="662"/>
      <c r="C18" s="358"/>
      <c r="D18" s="537"/>
      <c r="E18" s="689"/>
      <c r="F18" s="358"/>
      <c r="G18" s="393"/>
      <c r="H18" s="393"/>
      <c r="I18" s="60"/>
      <c r="J18" s="737"/>
      <c r="K18" s="703"/>
      <c r="L18" s="158" t="s">
        <v>118</v>
      </c>
      <c r="M18" s="61" t="s">
        <v>88</v>
      </c>
      <c r="N18" s="185">
        <f>IF(M18="COMPLETA",10,IF(M18="INCOMPLETA",5,IF(M18="NO EXISTE",0,"")))</f>
        <v>10</v>
      </c>
      <c r="O18" s="350"/>
      <c r="P18" s="382"/>
      <c r="Q18" s="352"/>
      <c r="R18" s="354"/>
      <c r="S18" s="356"/>
      <c r="T18" s="357"/>
      <c r="U18" s="537"/>
      <c r="V18" s="371"/>
      <c r="W18" s="348"/>
      <c r="X18" s="752"/>
      <c r="Y18" s="358"/>
      <c r="Z18" s="488"/>
      <c r="AA18" s="735"/>
      <c r="AB18" s="358"/>
      <c r="AC18" s="348"/>
      <c r="AD18" s="348"/>
      <c r="AE18" s="747"/>
      <c r="AF18" s="348"/>
      <c r="AG18" s="348"/>
      <c r="AO18" s="170" t="s">
        <v>159</v>
      </c>
    </row>
    <row r="19" spans="1:41" ht="24" customHeight="1" x14ac:dyDescent="0.25">
      <c r="A19" s="721" t="s">
        <v>458</v>
      </c>
      <c r="B19" s="663" t="s">
        <v>459</v>
      </c>
      <c r="C19" s="346" t="s">
        <v>471</v>
      </c>
      <c r="D19" s="540" t="s">
        <v>64</v>
      </c>
      <c r="E19" s="703" t="s">
        <v>472</v>
      </c>
      <c r="F19" s="346" t="s">
        <v>473</v>
      </c>
      <c r="G19" s="392" t="s">
        <v>109</v>
      </c>
      <c r="H19" s="392" t="s">
        <v>125</v>
      </c>
      <c r="I19" s="60" t="str">
        <f t="shared" ref="I19" si="0">CONCATENATE(G19,H19)</f>
        <v>POSIBLEMENOR</v>
      </c>
      <c r="J19" s="736" t="str">
        <f t="shared" ref="J19" si="1">I20</f>
        <v>3. MODERADO</v>
      </c>
      <c r="K19" s="707" t="s">
        <v>463</v>
      </c>
      <c r="L19" s="151" t="s">
        <v>89</v>
      </c>
      <c r="M19" s="56" t="s">
        <v>80</v>
      </c>
      <c r="N19" s="183">
        <f t="shared" ref="N19" si="2">IF(M19="ASIGNADO",15,IF(M19="NO ASIGNADO",0,""))</f>
        <v>15</v>
      </c>
      <c r="O19" s="378">
        <f t="shared" ref="O19" si="3">SUM(N19:N25)</f>
        <v>100</v>
      </c>
      <c r="P19" s="380" t="s">
        <v>135</v>
      </c>
      <c r="Q19" s="738">
        <f t="shared" ref="Q19" si="4">IF(Q22="DÉBIL",0,IF(Q22="MODERADO",50,IF(Q22="FUERTE",100,"")))</f>
        <v>100</v>
      </c>
      <c r="R19" s="739"/>
      <c r="S19" s="367" t="s">
        <v>97</v>
      </c>
      <c r="T19" s="367" t="s">
        <v>97</v>
      </c>
      <c r="U19" s="540" t="s">
        <v>152</v>
      </c>
      <c r="V19" s="370" t="s">
        <v>100</v>
      </c>
      <c r="W19" s="750" t="s">
        <v>474</v>
      </c>
      <c r="X19" s="346" t="s">
        <v>475</v>
      </c>
      <c r="Y19" s="346" t="s">
        <v>476</v>
      </c>
      <c r="Z19" s="348" t="s">
        <v>381</v>
      </c>
      <c r="AA19" s="733" t="s">
        <v>176</v>
      </c>
      <c r="AB19" s="346" t="s">
        <v>477</v>
      </c>
      <c r="AC19" s="347"/>
      <c r="AD19" s="347"/>
      <c r="AE19" s="746" t="s">
        <v>467</v>
      </c>
      <c r="AF19" s="336" t="s">
        <v>478</v>
      </c>
      <c r="AG19" s="748"/>
    </row>
    <row r="20" spans="1:41" ht="24" customHeight="1" x14ac:dyDescent="0.25">
      <c r="A20" s="741"/>
      <c r="B20" s="743"/>
      <c r="C20" s="346"/>
      <c r="D20" s="540"/>
      <c r="E20" s="689"/>
      <c r="F20" s="346"/>
      <c r="G20" s="392"/>
      <c r="H20" s="392"/>
      <c r="I20" s="60" t="str">
        <f t="shared" ref="I20" si="5">IF(I19="RARA VEZINSIGNIFICANTE","1. BAJO",IF(I19="RARA VEZMENOR","2. BAJO",IF(I19="IMPROBABLEINSIGNIFICANTE","3. BAJO",IF(I19="IMPROBABLEMENOR","4. BAJO",IF(I19="POSIBLEINSIGNIFICANTE","5. BAJO",IF(I19="RARA VEZMODERADO","1. MODERADO",IF(I19="IMPROBABLEMODERADO","2. MODERADO",IF(I19="POSIBLEMENOR","3. MODERADO",IF(I19="PROBABLEINSIGNIFICANTE","4. MODERADO",IF(I19="RARA VEZMAYOR","1. ALTO",IF(I19="IMPROBABLEMAYOR","2. ALTO",IF(I19="POSIBLEMODERADO","3. ALTO",IF(I19="PROBABLEMENOR","4. ALTO",IF(I19="PROBABLEMODERADO","5. ALTO",IF(I19="CASI SEGUROINSIGNIFICANTE","6. ALTO",IF(I19="CASI SEGUROMENOR","7. ALTO",IF(I19="RARA VEZCATASTRÓFICO","1. EXTREMO",IF(I19="IMPROBABLECATASTRÓFICO","2. EXTREMO",IF(I19="POSIBLEMAYOR","3. EXTREMO",IF(I19="POSIBLECATASTRÓFICO","4. EXTREMO",IF(I19="PROBABLEMAYOR","5. EXTREMO",IF(I19="PROBABLECATASTRÓFICO","6. EXTREMO",IF(I19="CASI SEGUROMODERADO","7. EXTREMO",IF(I19="CASI SEGUROMAYOR","8. EXTREMO",IF(I19="CASI SEGUROCATASTRÓFICO","9. EXTREMO","")))))))))))))))))))))))))</f>
        <v>3. MODERADO</v>
      </c>
      <c r="J20" s="737"/>
      <c r="K20" s="707"/>
      <c r="L20" s="153" t="s">
        <v>175</v>
      </c>
      <c r="M20" s="54" t="s">
        <v>126</v>
      </c>
      <c r="N20" s="184">
        <f t="shared" ref="N20" si="6">IF(M20="ADECUADO",15,IF(M20="INADECUADO",0,""))</f>
        <v>15</v>
      </c>
      <c r="O20" s="379"/>
      <c r="P20" s="381"/>
      <c r="Q20" s="738"/>
      <c r="R20" s="740"/>
      <c r="S20" s="367"/>
      <c r="T20" s="367"/>
      <c r="U20" s="540"/>
      <c r="V20" s="371"/>
      <c r="W20" s="347"/>
      <c r="X20" s="346"/>
      <c r="Y20" s="346"/>
      <c r="Z20" s="536"/>
      <c r="AA20" s="734"/>
      <c r="AB20" s="346"/>
      <c r="AC20" s="347"/>
      <c r="AD20" s="347"/>
      <c r="AE20" s="747"/>
      <c r="AF20" s="336"/>
      <c r="AG20" s="748"/>
    </row>
    <row r="21" spans="1:41" ht="24" customHeight="1" x14ac:dyDescent="0.25">
      <c r="A21" s="741"/>
      <c r="B21" s="743"/>
      <c r="C21" s="346"/>
      <c r="D21" s="540"/>
      <c r="E21" s="689"/>
      <c r="F21" s="346"/>
      <c r="G21" s="392"/>
      <c r="H21" s="392"/>
      <c r="I21" s="60" t="str">
        <f t="shared" ref="I21" si="7">IF(OR(I20="1. BAJO",I20="2. BAJO",I20="3. BAJO",I20="4. BAJO",I20="5. BAJO"),"BAJO",IF(OR(I20="1. MODERADO",I20="2. MODERADO",I20="3. MODERADO",I20="4. MODERADO"),"MODERADO",IF(OR(I20="1. ALTO",I20="2. ALTO",I20="3. ALTO",I20="4. ALTO",I20="5. ALTO",I20="6. ALTO",I20="7. ALTO"),"ALTO",IF(OR(I20="1. EXTREMO",I20="2. EXTREMO",I20="3. EXTREMO",I20="4. EXTREMO",I20="5. EXTREMO",I20="6. EXTREMO",I20="7. EXTREMO",I20="8. EXTREMO",I20="9. EXTREMO"),"EXTREMO",""))))</f>
        <v>MODERADO</v>
      </c>
      <c r="J21" s="737"/>
      <c r="K21" s="707"/>
      <c r="L21" s="155" t="s">
        <v>90</v>
      </c>
      <c r="M21" s="54" t="s">
        <v>127</v>
      </c>
      <c r="N21" s="184">
        <f t="shared" ref="N21" si="8">IF(M21="OPORTUNA",15,IF(M21="INOPORTUNA",0,""))</f>
        <v>15</v>
      </c>
      <c r="O21" s="379"/>
      <c r="P21" s="381"/>
      <c r="Q21" s="738"/>
      <c r="R21" s="740"/>
      <c r="S21" s="100" t="s">
        <v>143</v>
      </c>
      <c r="T21" s="100" t="s">
        <v>144</v>
      </c>
      <c r="U21" s="540"/>
      <c r="V21" s="371"/>
      <c r="W21" s="347"/>
      <c r="X21" s="346"/>
      <c r="Y21" s="346"/>
      <c r="Z21" s="536"/>
      <c r="AA21" s="734"/>
      <c r="AB21" s="346"/>
      <c r="AC21" s="347"/>
      <c r="AD21" s="347"/>
      <c r="AE21" s="747"/>
      <c r="AF21" s="336"/>
      <c r="AG21" s="748"/>
    </row>
    <row r="22" spans="1:41" ht="24" customHeight="1" x14ac:dyDescent="0.25">
      <c r="A22" s="741"/>
      <c r="B22" s="743"/>
      <c r="C22" s="346"/>
      <c r="D22" s="540"/>
      <c r="E22" s="66" t="s">
        <v>151</v>
      </c>
      <c r="F22" s="346"/>
      <c r="G22" s="392"/>
      <c r="H22" s="392"/>
      <c r="I22" s="60"/>
      <c r="J22" s="737"/>
      <c r="K22" s="707"/>
      <c r="L22" s="153" t="s">
        <v>218</v>
      </c>
      <c r="M22" s="54" t="s">
        <v>128</v>
      </c>
      <c r="N22" s="184">
        <f t="shared" ref="N22" si="9">IF(M22="PREVENIR",15,IF(M22="DETECTAR",10,IF(M22="NO ES UN CONTROL",0,"")))</f>
        <v>15</v>
      </c>
      <c r="O22" s="349" t="str">
        <f t="shared" ref="O22" si="10">IF(O19&lt;86,"DÉBIL",IF(O19&lt;96,"MODERADO",IF(O19&lt;101,"FUERTE","")))</f>
        <v>FUERTE</v>
      </c>
      <c r="P22" s="381"/>
      <c r="Q22" s="351" t="str">
        <f t="shared" ref="Q22" si="11">IF(AND(O22="FUERTE",P19="FUERTE (SIEMPRE SE EJECUTA)"),"FUERTE",IF(OR(O22="DÉBIL",P19="DÉBIL (NO SE EJECUTA)"),"DÉBIL",IF(OR(O22="MODERADO",P19="MODERADO (ALGUNAS VECES)"),"MODERADO")))</f>
        <v>FUERTE</v>
      </c>
      <c r="R22" s="353" t="str">
        <f t="shared" ref="R22" si="12">IF(AND(O22="FUERTE",P19="FUERTE (SIEMPRE SE EJECUTA)"),"NO","SÍ")</f>
        <v>NO</v>
      </c>
      <c r="S22" s="355">
        <f t="shared" ref="S22" si="13">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22" s="356">
        <f t="shared" ref="T22" si="14">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22" s="540"/>
      <c r="V22" s="371"/>
      <c r="W22" s="347"/>
      <c r="X22" s="346"/>
      <c r="Y22" s="346"/>
      <c r="Z22" s="488"/>
      <c r="AA22" s="734"/>
      <c r="AB22" s="346"/>
      <c r="AC22" s="347"/>
      <c r="AD22" s="347"/>
      <c r="AE22" s="747"/>
      <c r="AF22" s="336" t="s">
        <v>479</v>
      </c>
      <c r="AG22" s="748"/>
    </row>
    <row r="23" spans="1:41" ht="48.75" customHeight="1" x14ac:dyDescent="0.25">
      <c r="A23" s="741"/>
      <c r="B23" s="743"/>
      <c r="C23" s="346"/>
      <c r="D23" s="540"/>
      <c r="E23" s="703" t="s">
        <v>480</v>
      </c>
      <c r="F23" s="346"/>
      <c r="G23" s="392"/>
      <c r="H23" s="392"/>
      <c r="I23" s="60"/>
      <c r="J23" s="737"/>
      <c r="K23" s="707"/>
      <c r="L23" s="153" t="s">
        <v>116</v>
      </c>
      <c r="M23" s="54" t="s">
        <v>84</v>
      </c>
      <c r="N23" s="184">
        <f t="shared" ref="N23" si="15">IF(M23="CONFIABLE",15,IF(M23="NO CONFIABLE",0,""))</f>
        <v>15</v>
      </c>
      <c r="O23" s="350"/>
      <c r="P23" s="381"/>
      <c r="Q23" s="351"/>
      <c r="R23" s="353"/>
      <c r="S23" s="355"/>
      <c r="T23" s="357"/>
      <c r="U23" s="540"/>
      <c r="V23" s="371"/>
      <c r="W23" s="347"/>
      <c r="X23" s="346"/>
      <c r="Y23" s="346"/>
      <c r="Z23" s="66" t="s">
        <v>181</v>
      </c>
      <c r="AA23" s="734"/>
      <c r="AB23" s="346"/>
      <c r="AC23" s="347"/>
      <c r="AD23" s="347"/>
      <c r="AE23" s="747"/>
      <c r="AF23" s="336"/>
      <c r="AG23" s="748"/>
    </row>
    <row r="24" spans="1:41" ht="24" customHeight="1" x14ac:dyDescent="0.25">
      <c r="A24" s="741"/>
      <c r="B24" s="743"/>
      <c r="C24" s="346"/>
      <c r="D24" s="540"/>
      <c r="E24" s="689"/>
      <c r="F24" s="346"/>
      <c r="G24" s="392"/>
      <c r="H24" s="392"/>
      <c r="I24" s="60"/>
      <c r="J24" s="737"/>
      <c r="K24" s="707"/>
      <c r="L24" s="153" t="s">
        <v>117</v>
      </c>
      <c r="M24" s="54" t="s">
        <v>86</v>
      </c>
      <c r="N24" s="184">
        <f t="shared" ref="N24" si="16">IF(M24="SE INVESTIGAN Y SE RESUELVEN OPORTUNAMENTE",15,IF(M24="NO SE INVESTIGAN Y SE RESUELVEN OPORTUNAMENTE",0,""))</f>
        <v>15</v>
      </c>
      <c r="O24" s="350"/>
      <c r="P24" s="381"/>
      <c r="Q24" s="351"/>
      <c r="R24" s="353"/>
      <c r="S24" s="355"/>
      <c r="T24" s="357"/>
      <c r="U24" s="540"/>
      <c r="V24" s="371"/>
      <c r="W24" s="347"/>
      <c r="X24" s="346"/>
      <c r="Y24" s="346"/>
      <c r="Z24" s="348" t="s">
        <v>481</v>
      </c>
      <c r="AA24" s="734"/>
      <c r="AB24" s="346"/>
      <c r="AC24" s="347"/>
      <c r="AD24" s="347"/>
      <c r="AE24" s="747"/>
      <c r="AF24" s="336"/>
      <c r="AG24" s="748"/>
    </row>
    <row r="25" spans="1:41" ht="34.5" customHeight="1" x14ac:dyDescent="0.25">
      <c r="A25" s="742"/>
      <c r="B25" s="662"/>
      <c r="C25" s="358"/>
      <c r="D25" s="537"/>
      <c r="E25" s="689"/>
      <c r="F25" s="358"/>
      <c r="G25" s="393"/>
      <c r="H25" s="393"/>
      <c r="I25" s="60"/>
      <c r="J25" s="737"/>
      <c r="K25" s="703"/>
      <c r="L25" s="158" t="s">
        <v>118</v>
      </c>
      <c r="M25" s="61" t="s">
        <v>88</v>
      </c>
      <c r="N25" s="185">
        <f t="shared" ref="N25" si="17">IF(M25="COMPLETA",10,IF(M25="INCOMPLETA",5,IF(M25="NO EXISTE",0,"")))</f>
        <v>10</v>
      </c>
      <c r="O25" s="350"/>
      <c r="P25" s="382"/>
      <c r="Q25" s="352"/>
      <c r="R25" s="354"/>
      <c r="S25" s="356"/>
      <c r="T25" s="357"/>
      <c r="U25" s="537"/>
      <c r="V25" s="371"/>
      <c r="W25" s="348"/>
      <c r="X25" s="358"/>
      <c r="Y25" s="358"/>
      <c r="Z25" s="488"/>
      <c r="AA25" s="735"/>
      <c r="AB25" s="358"/>
      <c r="AC25" s="348"/>
      <c r="AD25" s="348"/>
      <c r="AE25" s="747"/>
      <c r="AF25" s="542"/>
      <c r="AG25" s="749"/>
    </row>
    <row r="26" spans="1:41" ht="22.5" customHeight="1" x14ac:dyDescent="0.25">
      <c r="A26" s="721" t="s">
        <v>458</v>
      </c>
      <c r="B26" s="663" t="s">
        <v>482</v>
      </c>
      <c r="C26" s="346" t="s">
        <v>483</v>
      </c>
      <c r="D26" s="540" t="s">
        <v>63</v>
      </c>
      <c r="E26" s="703" t="s">
        <v>484</v>
      </c>
      <c r="F26" s="346" t="s">
        <v>485</v>
      </c>
      <c r="G26" s="392" t="s">
        <v>110</v>
      </c>
      <c r="H26" s="392" t="s">
        <v>106</v>
      </c>
      <c r="I26" s="60" t="str">
        <f t="shared" ref="I26" si="18">CONCATENATE(G26,H26)</f>
        <v>PROBABLEMAYOR</v>
      </c>
      <c r="J26" s="736" t="str">
        <f t="shared" ref="J26:J33" si="19">I27</f>
        <v>5. EXTREMO</v>
      </c>
      <c r="K26" s="707" t="s">
        <v>486</v>
      </c>
      <c r="L26" s="151" t="s">
        <v>89</v>
      </c>
      <c r="M26" s="56" t="s">
        <v>80</v>
      </c>
      <c r="N26" s="183">
        <f t="shared" ref="N26" si="20">IF(M26="ASIGNADO",15,IF(M26="NO ASIGNADO",0,""))</f>
        <v>15</v>
      </c>
      <c r="O26" s="378">
        <f t="shared" ref="O26" si="21">SUM(N26:N32)</f>
        <v>100</v>
      </c>
      <c r="P26" s="380" t="s">
        <v>135</v>
      </c>
      <c r="Q26" s="738">
        <f t="shared" ref="Q26" si="22">IF(Q29="DÉBIL",0,IF(Q29="MODERADO",50,IF(Q29="FUERTE",100,"")))</f>
        <v>100</v>
      </c>
      <c r="R26" s="739"/>
      <c r="S26" s="367" t="s">
        <v>97</v>
      </c>
      <c r="T26" s="367" t="s">
        <v>97</v>
      </c>
      <c r="U26" s="540" t="s">
        <v>155</v>
      </c>
      <c r="V26" s="370" t="s">
        <v>100</v>
      </c>
      <c r="W26" s="347" t="s">
        <v>487</v>
      </c>
      <c r="X26" s="346" t="s">
        <v>488</v>
      </c>
      <c r="Y26" s="346" t="s">
        <v>489</v>
      </c>
      <c r="Z26" s="348" t="s">
        <v>381</v>
      </c>
      <c r="AA26" s="733" t="s">
        <v>176</v>
      </c>
      <c r="AB26" s="346" t="s">
        <v>490</v>
      </c>
      <c r="AC26" s="347"/>
      <c r="AD26" s="347"/>
      <c r="AE26" s="744" t="s">
        <v>491</v>
      </c>
      <c r="AF26" s="336" t="s">
        <v>492</v>
      </c>
      <c r="AG26" s="347"/>
    </row>
    <row r="27" spans="1:41" ht="22.5" customHeight="1" x14ac:dyDescent="0.25">
      <c r="A27" s="741"/>
      <c r="B27" s="743"/>
      <c r="C27" s="346"/>
      <c r="D27" s="540"/>
      <c r="E27" s="689"/>
      <c r="F27" s="346"/>
      <c r="G27" s="392"/>
      <c r="H27" s="392"/>
      <c r="I27" s="60" t="str">
        <f t="shared" ref="I27" si="23">IF(I26="RARA VEZINSIGNIFICANTE","1. BAJO",IF(I26="RARA VEZMENOR","2. BAJO",IF(I26="IMPROBABLEINSIGNIFICANTE","3. BAJO",IF(I26="IMPROBABLEMENOR","4. BAJO",IF(I26="POSIBLEINSIGNIFICANTE","5. BAJO",IF(I26="RARA VEZMODERADO","1. MODERADO",IF(I26="IMPROBABLEMODERADO","2. MODERADO",IF(I26="POSIBLEMENOR","3. MODERADO",IF(I26="PROBABLEINSIGNIFICANTE","4. MODERADO",IF(I26="RARA VEZMAYOR","1. ALTO",IF(I26="IMPROBABLEMAYOR","2. ALTO",IF(I26="POSIBLEMODERADO","3. ALTO",IF(I26="PROBABLEMENOR","4. ALTO",IF(I26="PROBABLEMODERADO","5. ALTO",IF(I26="CASI SEGUROINSIGNIFICANTE","6. ALTO",IF(I26="CASI SEGUROMENOR","7. ALTO",IF(I26="RARA VEZCATASTRÓFICO","1. EXTREMO",IF(I26="IMPROBABLECATASTRÓFICO","2. EXTREMO",IF(I26="POSIBLEMAYOR","3. EXTREMO",IF(I26="POSIBLECATASTRÓFICO","4. EXTREMO",IF(I26="PROBABLEMAYOR","5. EXTREMO",IF(I26="PROBABLECATASTRÓFICO","6. EXTREMO",IF(I26="CASI SEGUROMODERADO","7. EXTREMO",IF(I26="CASI SEGUROMAYOR","8. EXTREMO",IF(I26="CASI SEGUROCATASTRÓFICO","9. EXTREMO","")))))))))))))))))))))))))</f>
        <v>5. EXTREMO</v>
      </c>
      <c r="J27" s="737"/>
      <c r="K27" s="707"/>
      <c r="L27" s="153" t="s">
        <v>175</v>
      </c>
      <c r="M27" s="54" t="s">
        <v>126</v>
      </c>
      <c r="N27" s="184">
        <f t="shared" ref="N27" si="24">IF(M27="ADECUADO",15,IF(M27="INADECUADO",0,""))</f>
        <v>15</v>
      </c>
      <c r="O27" s="379"/>
      <c r="P27" s="381"/>
      <c r="Q27" s="738"/>
      <c r="R27" s="740"/>
      <c r="S27" s="367"/>
      <c r="T27" s="367"/>
      <c r="U27" s="540"/>
      <c r="V27" s="371"/>
      <c r="W27" s="347"/>
      <c r="X27" s="346"/>
      <c r="Y27" s="346"/>
      <c r="Z27" s="536"/>
      <c r="AA27" s="734"/>
      <c r="AB27" s="346"/>
      <c r="AC27" s="347"/>
      <c r="AD27" s="347"/>
      <c r="AE27" s="744"/>
      <c r="AF27" s="336"/>
      <c r="AG27" s="347"/>
    </row>
    <row r="28" spans="1:41" ht="22.5" customHeight="1" x14ac:dyDescent="0.25">
      <c r="A28" s="741"/>
      <c r="B28" s="743"/>
      <c r="C28" s="346"/>
      <c r="D28" s="540"/>
      <c r="E28" s="689"/>
      <c r="F28" s="346"/>
      <c r="G28" s="392"/>
      <c r="H28" s="392"/>
      <c r="I28" s="60" t="str">
        <f t="shared" ref="I28" si="25">IF(OR(I27="1. BAJO",I27="2. BAJO",I27="3. BAJO",I27="4. BAJO",I27="5. BAJO"),"BAJO",IF(OR(I27="1. MODERADO",I27="2. MODERADO",I27="3. MODERADO",I27="4. MODERADO"),"MODERADO",IF(OR(I27="1. ALTO",I27="2. ALTO",I27="3. ALTO",I27="4. ALTO",I27="5. ALTO",I27="6. ALTO",I27="7. ALTO"),"ALTO",IF(OR(I27="1. EXTREMO",I27="2. EXTREMO",I27="3. EXTREMO",I27="4. EXTREMO",I27="5. EXTREMO",I27="6. EXTREMO",I27="7. EXTREMO",I27="8. EXTREMO",I27="9. EXTREMO"),"EXTREMO",""))))</f>
        <v>EXTREMO</v>
      </c>
      <c r="J28" s="737"/>
      <c r="K28" s="707"/>
      <c r="L28" s="155" t="s">
        <v>90</v>
      </c>
      <c r="M28" s="54" t="s">
        <v>127</v>
      </c>
      <c r="N28" s="184">
        <f t="shared" ref="N28" si="26">IF(M28="OPORTUNA",15,IF(M28="INOPORTUNA",0,""))</f>
        <v>15</v>
      </c>
      <c r="O28" s="379"/>
      <c r="P28" s="381"/>
      <c r="Q28" s="738"/>
      <c r="R28" s="740"/>
      <c r="S28" s="100" t="s">
        <v>143</v>
      </c>
      <c r="T28" s="100" t="s">
        <v>144</v>
      </c>
      <c r="U28" s="540"/>
      <c r="V28" s="371"/>
      <c r="W28" s="347"/>
      <c r="X28" s="346"/>
      <c r="Y28" s="346"/>
      <c r="Z28" s="536"/>
      <c r="AA28" s="734"/>
      <c r="AB28" s="346"/>
      <c r="AC28" s="347"/>
      <c r="AD28" s="347"/>
      <c r="AE28" s="744"/>
      <c r="AF28" s="336"/>
      <c r="AG28" s="347"/>
    </row>
    <row r="29" spans="1:41" ht="22.5" customHeight="1" x14ac:dyDescent="0.25">
      <c r="A29" s="741"/>
      <c r="B29" s="743"/>
      <c r="C29" s="346"/>
      <c r="D29" s="540"/>
      <c r="E29" s="66" t="s">
        <v>151</v>
      </c>
      <c r="F29" s="346"/>
      <c r="G29" s="392"/>
      <c r="H29" s="392"/>
      <c r="I29" s="60"/>
      <c r="J29" s="737"/>
      <c r="K29" s="707"/>
      <c r="L29" s="153" t="s">
        <v>218</v>
      </c>
      <c r="M29" s="54" t="s">
        <v>128</v>
      </c>
      <c r="N29" s="184">
        <f t="shared" ref="N29" si="27">IF(M29="PREVENIR",15,IF(M29="DETECTAR",10,IF(M29="NO ES UN CONTROL",0,"")))</f>
        <v>15</v>
      </c>
      <c r="O29" s="349" t="str">
        <f t="shared" ref="O29" si="28">IF(O26&lt;86,"DÉBIL",IF(O26&lt;96,"MODERADO",IF(O26&lt;101,"FUERTE","")))</f>
        <v>FUERTE</v>
      </c>
      <c r="P29" s="381"/>
      <c r="Q29" s="351" t="str">
        <f t="shared" ref="Q29" si="29">IF(AND(O29="FUERTE",P26="FUERTE (SIEMPRE SE EJECUTA)"),"FUERTE",IF(OR(O29="DÉBIL",P26="DÉBIL (NO SE EJECUTA)"),"DÉBIL",IF(OR(O29="MODERADO",P26="MODERADO (ALGUNAS VECES)"),"MODERADO")))</f>
        <v>FUERTE</v>
      </c>
      <c r="R29" s="353" t="str">
        <f t="shared" ref="R29" si="30">IF(AND(O29="FUERTE",P26="FUERTE (SIEMPRE SE EJECUTA)"),"NO","SÍ")</f>
        <v>NO</v>
      </c>
      <c r="S29" s="355">
        <f t="shared" ref="S29" si="31">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29" s="356">
        <f t="shared" ref="T29" si="32">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29" s="540"/>
      <c r="V29" s="371"/>
      <c r="W29" s="347"/>
      <c r="X29" s="346"/>
      <c r="Y29" s="346"/>
      <c r="Z29" s="488"/>
      <c r="AA29" s="734"/>
      <c r="AB29" s="346"/>
      <c r="AC29" s="347"/>
      <c r="AD29" s="347"/>
      <c r="AE29" s="744"/>
      <c r="AF29" s="336" t="s">
        <v>493</v>
      </c>
      <c r="AG29" s="347"/>
    </row>
    <row r="30" spans="1:41" ht="43.5" customHeight="1" x14ac:dyDescent="0.25">
      <c r="A30" s="741"/>
      <c r="B30" s="743"/>
      <c r="C30" s="346"/>
      <c r="D30" s="540"/>
      <c r="E30" s="703" t="s">
        <v>494</v>
      </c>
      <c r="F30" s="346"/>
      <c r="G30" s="392"/>
      <c r="H30" s="392"/>
      <c r="I30" s="60"/>
      <c r="J30" s="737"/>
      <c r="K30" s="707"/>
      <c r="L30" s="153" t="s">
        <v>116</v>
      </c>
      <c r="M30" s="54" t="s">
        <v>84</v>
      </c>
      <c r="N30" s="184">
        <f t="shared" ref="N30" si="33">IF(M30="CONFIABLE",15,IF(M30="NO CONFIABLE",0,""))</f>
        <v>15</v>
      </c>
      <c r="O30" s="350"/>
      <c r="P30" s="381"/>
      <c r="Q30" s="351"/>
      <c r="R30" s="353"/>
      <c r="S30" s="355"/>
      <c r="T30" s="357"/>
      <c r="U30" s="540"/>
      <c r="V30" s="371"/>
      <c r="W30" s="347"/>
      <c r="X30" s="346"/>
      <c r="Y30" s="346"/>
      <c r="Z30" s="66" t="s">
        <v>181</v>
      </c>
      <c r="AA30" s="734"/>
      <c r="AB30" s="346"/>
      <c r="AC30" s="347"/>
      <c r="AD30" s="347"/>
      <c r="AE30" s="744"/>
      <c r="AF30" s="336"/>
      <c r="AG30" s="347"/>
    </row>
    <row r="31" spans="1:41" ht="22.5" customHeight="1" x14ac:dyDescent="0.25">
      <c r="A31" s="741"/>
      <c r="B31" s="743"/>
      <c r="C31" s="346"/>
      <c r="D31" s="540"/>
      <c r="E31" s="689"/>
      <c r="F31" s="346"/>
      <c r="G31" s="392"/>
      <c r="H31" s="392"/>
      <c r="I31" s="60"/>
      <c r="J31" s="737"/>
      <c r="K31" s="707"/>
      <c r="L31" s="153" t="s">
        <v>117</v>
      </c>
      <c r="M31" s="54" t="s">
        <v>86</v>
      </c>
      <c r="N31" s="184">
        <f t="shared" ref="N31" si="34">IF(M31="SE INVESTIGAN Y SE RESUELVEN OPORTUNAMENTE",15,IF(M31="NO SE INVESTIGAN Y SE RESUELVEN OPORTUNAMENTE",0,""))</f>
        <v>15</v>
      </c>
      <c r="O31" s="350"/>
      <c r="P31" s="381"/>
      <c r="Q31" s="351"/>
      <c r="R31" s="353"/>
      <c r="S31" s="355"/>
      <c r="T31" s="357"/>
      <c r="U31" s="540"/>
      <c r="V31" s="371"/>
      <c r="W31" s="347"/>
      <c r="X31" s="346"/>
      <c r="Y31" s="346"/>
      <c r="Z31" s="348" t="s">
        <v>495</v>
      </c>
      <c r="AA31" s="734"/>
      <c r="AB31" s="346"/>
      <c r="AC31" s="347"/>
      <c r="AD31" s="347"/>
      <c r="AE31" s="744"/>
      <c r="AF31" s="336"/>
      <c r="AG31" s="347"/>
    </row>
    <row r="32" spans="1:41" ht="22.5" customHeight="1" x14ac:dyDescent="0.25">
      <c r="A32" s="742"/>
      <c r="B32" s="662"/>
      <c r="C32" s="358"/>
      <c r="D32" s="537"/>
      <c r="E32" s="689"/>
      <c r="F32" s="358"/>
      <c r="G32" s="393"/>
      <c r="H32" s="393"/>
      <c r="I32" s="60"/>
      <c r="J32" s="737"/>
      <c r="K32" s="703"/>
      <c r="L32" s="158" t="s">
        <v>118</v>
      </c>
      <c r="M32" s="61" t="s">
        <v>88</v>
      </c>
      <c r="N32" s="185">
        <f t="shared" ref="N32" si="35">IF(M32="COMPLETA",10,IF(M32="INCOMPLETA",5,IF(M32="NO EXISTE",0,"")))</f>
        <v>10</v>
      </c>
      <c r="O32" s="350"/>
      <c r="P32" s="382"/>
      <c r="Q32" s="352"/>
      <c r="R32" s="354"/>
      <c r="S32" s="356"/>
      <c r="T32" s="357"/>
      <c r="U32" s="537"/>
      <c r="V32" s="371"/>
      <c r="W32" s="348"/>
      <c r="X32" s="358"/>
      <c r="Y32" s="358"/>
      <c r="Z32" s="488"/>
      <c r="AA32" s="735"/>
      <c r="AB32" s="358"/>
      <c r="AC32" s="348"/>
      <c r="AD32" s="348"/>
      <c r="AE32" s="745"/>
      <c r="AF32" s="542"/>
      <c r="AG32" s="348"/>
    </row>
    <row r="33" spans="1:41" ht="26.25" customHeight="1" x14ac:dyDescent="0.25">
      <c r="A33" s="721" t="s">
        <v>458</v>
      </c>
      <c r="B33" s="663" t="s">
        <v>496</v>
      </c>
      <c r="C33" s="346" t="s">
        <v>497</v>
      </c>
      <c r="D33" s="540" t="s">
        <v>63</v>
      </c>
      <c r="E33" s="703" t="s">
        <v>498</v>
      </c>
      <c r="F33" s="346" t="s">
        <v>499</v>
      </c>
      <c r="G33" s="392" t="s">
        <v>109</v>
      </c>
      <c r="H33" s="392" t="s">
        <v>95</v>
      </c>
      <c r="I33" s="60" t="str">
        <f t="shared" ref="I33" si="36">CONCATENATE(G33,H33)</f>
        <v>POSIBLEMODERADO</v>
      </c>
      <c r="J33" s="736" t="str">
        <f t="shared" si="19"/>
        <v>3. ALTO</v>
      </c>
      <c r="K33" s="707" t="s">
        <v>500</v>
      </c>
      <c r="L33" s="151" t="s">
        <v>89</v>
      </c>
      <c r="M33" s="56" t="s">
        <v>80</v>
      </c>
      <c r="N33" s="183">
        <f t="shared" ref="N33" si="37">IF(M33="ASIGNADO",15,IF(M33="NO ASIGNADO",0,""))</f>
        <v>15</v>
      </c>
      <c r="O33" s="378">
        <f t="shared" ref="O33" si="38">SUM(N33:N39)</f>
        <v>95</v>
      </c>
      <c r="P33" s="380" t="s">
        <v>135</v>
      </c>
      <c r="Q33" s="738">
        <f t="shared" ref="Q33" si="39">IF(Q36="DÉBIL",0,IF(Q36="MODERADO",50,IF(Q36="FUERTE",100,"")))</f>
        <v>50</v>
      </c>
      <c r="R33" s="739"/>
      <c r="S33" s="367" t="s">
        <v>98</v>
      </c>
      <c r="T33" s="367" t="s">
        <v>98</v>
      </c>
      <c r="U33" s="540" t="s">
        <v>152</v>
      </c>
      <c r="V33" s="370" t="s">
        <v>100</v>
      </c>
      <c r="W33" s="347"/>
      <c r="X33" s="346" t="s">
        <v>501</v>
      </c>
      <c r="Y33" s="346" t="s">
        <v>502</v>
      </c>
      <c r="Z33" s="348" t="s">
        <v>381</v>
      </c>
      <c r="AA33" s="733" t="s">
        <v>149</v>
      </c>
      <c r="AB33" s="346" t="s">
        <v>503</v>
      </c>
      <c r="AC33" s="347"/>
      <c r="AD33" s="347"/>
      <c r="AE33" s="730" t="s">
        <v>504</v>
      </c>
      <c r="AF33" s="336" t="s">
        <v>505</v>
      </c>
      <c r="AG33" s="347"/>
    </row>
    <row r="34" spans="1:41" ht="26.25" customHeight="1" x14ac:dyDescent="0.25">
      <c r="A34" s="741"/>
      <c r="B34" s="743"/>
      <c r="C34" s="346"/>
      <c r="D34" s="540"/>
      <c r="E34" s="689"/>
      <c r="F34" s="346"/>
      <c r="G34" s="392"/>
      <c r="H34" s="392"/>
      <c r="I34" s="60" t="str">
        <f t="shared" ref="I34" si="40">IF(I33="RARA VEZINSIGNIFICANTE","1. BAJO",IF(I33="RARA VEZMENOR","2. BAJO",IF(I33="IMPROBABLEINSIGNIFICANTE","3. BAJO",IF(I33="IMPROBABLEMENOR","4. BAJO",IF(I33="POSIBLEINSIGNIFICANTE","5. BAJO",IF(I33="RARA VEZMODERADO","1. MODERADO",IF(I33="IMPROBABLEMODERADO","2. MODERADO",IF(I33="POSIBLEMENOR","3. MODERADO",IF(I33="PROBABLEINSIGNIFICANTE","4. MODERADO",IF(I33="RARA VEZMAYOR","1. ALTO",IF(I33="IMPROBABLEMAYOR","2. ALTO",IF(I33="POSIBLEMODERADO","3. ALTO",IF(I33="PROBABLEMENOR","4. ALTO",IF(I33="PROBABLEMODERADO","5. ALTO",IF(I33="CASI SEGUROINSIGNIFICANTE","6. ALTO",IF(I33="CASI SEGUROMENOR","7. ALTO",IF(I33="RARA VEZCATASTRÓFICO","1. EXTREMO",IF(I33="IMPROBABLECATASTRÓFICO","2. EXTREMO",IF(I33="POSIBLEMAYOR","3. EXTREMO",IF(I33="POSIBLECATASTRÓFICO","4. EXTREMO",IF(I33="PROBABLEMAYOR","5. EXTREMO",IF(I33="PROBABLECATASTRÓFICO","6. EXTREMO",IF(I33="CASI SEGUROMODERADO","7. EXTREMO",IF(I33="CASI SEGUROMAYOR","8. EXTREMO",IF(I33="CASI SEGUROCATASTRÓFICO","9. EXTREMO","")))))))))))))))))))))))))</f>
        <v>3. ALTO</v>
      </c>
      <c r="J34" s="737"/>
      <c r="K34" s="707"/>
      <c r="L34" s="153" t="s">
        <v>175</v>
      </c>
      <c r="M34" s="54" t="s">
        <v>126</v>
      </c>
      <c r="N34" s="184">
        <f t="shared" ref="N34" si="41">IF(M34="ADECUADO",15,IF(M34="INADECUADO",0,""))</f>
        <v>15</v>
      </c>
      <c r="O34" s="379"/>
      <c r="P34" s="381"/>
      <c r="Q34" s="738"/>
      <c r="R34" s="740"/>
      <c r="S34" s="367"/>
      <c r="T34" s="367"/>
      <c r="U34" s="540"/>
      <c r="V34" s="371"/>
      <c r="W34" s="347"/>
      <c r="X34" s="346"/>
      <c r="Y34" s="346"/>
      <c r="Z34" s="536"/>
      <c r="AA34" s="734"/>
      <c r="AB34" s="346"/>
      <c r="AC34" s="347"/>
      <c r="AD34" s="347"/>
      <c r="AE34" s="731"/>
      <c r="AF34" s="336"/>
      <c r="AG34" s="347"/>
    </row>
    <row r="35" spans="1:41" ht="77.25" customHeight="1" x14ac:dyDescent="0.25">
      <c r="A35" s="741"/>
      <c r="B35" s="743"/>
      <c r="C35" s="346"/>
      <c r="D35" s="540"/>
      <c r="E35" s="689"/>
      <c r="F35" s="346"/>
      <c r="G35" s="392"/>
      <c r="H35" s="392"/>
      <c r="I35" s="60" t="str">
        <f t="shared" ref="I35" si="42">IF(OR(I34="1. BAJO",I34="2. BAJO",I34="3. BAJO",I34="4. BAJO",I34="5. BAJO"),"BAJO",IF(OR(I34="1. MODERADO",I34="2. MODERADO",I34="3. MODERADO",I34="4. MODERADO"),"MODERADO",IF(OR(I34="1. ALTO",I34="2. ALTO",I34="3. ALTO",I34="4. ALTO",I34="5. ALTO",I34="6. ALTO",I34="7. ALTO"),"ALTO",IF(OR(I34="1. EXTREMO",I34="2. EXTREMO",I34="3. EXTREMO",I34="4. EXTREMO",I34="5. EXTREMO",I34="6. EXTREMO",I34="7. EXTREMO",I34="8. EXTREMO",I34="9. EXTREMO"),"EXTREMO",""))))</f>
        <v>ALTO</v>
      </c>
      <c r="J35" s="737"/>
      <c r="K35" s="707"/>
      <c r="L35" s="155" t="s">
        <v>90</v>
      </c>
      <c r="M35" s="54" t="s">
        <v>127</v>
      </c>
      <c r="N35" s="184">
        <f t="shared" ref="N35" si="43">IF(M35="OPORTUNA",15,IF(M35="INOPORTUNA",0,""))</f>
        <v>15</v>
      </c>
      <c r="O35" s="379"/>
      <c r="P35" s="381"/>
      <c r="Q35" s="738"/>
      <c r="R35" s="740"/>
      <c r="S35" s="100" t="s">
        <v>143</v>
      </c>
      <c r="T35" s="100" t="s">
        <v>144</v>
      </c>
      <c r="U35" s="540"/>
      <c r="V35" s="371"/>
      <c r="W35" s="347"/>
      <c r="X35" s="346"/>
      <c r="Y35" s="346"/>
      <c r="Z35" s="536"/>
      <c r="AA35" s="734"/>
      <c r="AB35" s="346"/>
      <c r="AC35" s="347"/>
      <c r="AD35" s="347"/>
      <c r="AE35" s="731"/>
      <c r="AF35" s="336"/>
      <c r="AG35" s="347"/>
    </row>
    <row r="36" spans="1:41" ht="39.75" customHeight="1" x14ac:dyDescent="0.25">
      <c r="A36" s="741"/>
      <c r="B36" s="743"/>
      <c r="C36" s="346"/>
      <c r="D36" s="540"/>
      <c r="E36" s="66" t="s">
        <v>151</v>
      </c>
      <c r="F36" s="346"/>
      <c r="G36" s="392"/>
      <c r="H36" s="392"/>
      <c r="I36" s="60"/>
      <c r="J36" s="737"/>
      <c r="K36" s="707"/>
      <c r="L36" s="153" t="s">
        <v>218</v>
      </c>
      <c r="M36" s="54" t="s">
        <v>129</v>
      </c>
      <c r="N36" s="184">
        <f t="shared" ref="N36" si="44">IF(M36="PREVENIR",15,IF(M36="DETECTAR",10,IF(M36="NO ES UN CONTROL",0,"")))</f>
        <v>10</v>
      </c>
      <c r="O36" s="349" t="str">
        <f t="shared" ref="O36" si="45">IF(O33&lt;86,"DÉBIL",IF(O33&lt;96,"MODERADO",IF(O33&lt;101,"FUERTE","")))</f>
        <v>MODERADO</v>
      </c>
      <c r="P36" s="381"/>
      <c r="Q36" s="351" t="str">
        <f t="shared" ref="Q36" si="46">IF(AND(O36="FUERTE",P33="FUERTE (SIEMPRE SE EJECUTA)"),"FUERTE",IF(OR(O36="DÉBIL",P33="DÉBIL (NO SE EJECUTA)"),"DÉBIL",IF(OR(O36="MODERADO",P33="MODERADO (ALGUNAS VECES)"),"MODERADO")))</f>
        <v>MODERADO</v>
      </c>
      <c r="R36" s="353" t="str">
        <f t="shared" ref="R36" si="47">IF(AND(O36="FUERTE",P33="FUERTE (SIEMPRE SE EJECUTA)"),"NO","SÍ")</f>
        <v>SÍ</v>
      </c>
      <c r="S36" s="355">
        <f t="shared" ref="S36" si="48">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36" s="356">
        <f t="shared" ref="T36" si="49">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36" s="540"/>
      <c r="V36" s="371"/>
      <c r="W36" s="347"/>
      <c r="X36" s="346"/>
      <c r="Y36" s="346"/>
      <c r="Z36" s="488"/>
      <c r="AA36" s="734"/>
      <c r="AB36" s="346"/>
      <c r="AC36" s="347"/>
      <c r="AD36" s="347"/>
      <c r="AE36" s="731"/>
      <c r="AF36" s="331" t="s">
        <v>506</v>
      </c>
      <c r="AG36" s="347"/>
    </row>
    <row r="37" spans="1:41" ht="36.75" customHeight="1" x14ac:dyDescent="0.25">
      <c r="A37" s="741"/>
      <c r="B37" s="743"/>
      <c r="C37" s="346"/>
      <c r="D37" s="540"/>
      <c r="E37" s="689" t="s">
        <v>507</v>
      </c>
      <c r="F37" s="346"/>
      <c r="G37" s="392"/>
      <c r="H37" s="392"/>
      <c r="I37" s="60"/>
      <c r="J37" s="737"/>
      <c r="K37" s="707"/>
      <c r="L37" s="153" t="s">
        <v>116</v>
      </c>
      <c r="M37" s="54" t="s">
        <v>84</v>
      </c>
      <c r="N37" s="184">
        <f t="shared" ref="N37" si="50">IF(M37="CONFIABLE",15,IF(M37="NO CONFIABLE",0,""))</f>
        <v>15</v>
      </c>
      <c r="O37" s="350"/>
      <c r="P37" s="381"/>
      <c r="Q37" s="351"/>
      <c r="R37" s="353"/>
      <c r="S37" s="355"/>
      <c r="T37" s="357"/>
      <c r="U37" s="540"/>
      <c r="V37" s="371"/>
      <c r="W37" s="347"/>
      <c r="X37" s="346"/>
      <c r="Y37" s="346"/>
      <c r="Z37" s="66" t="s">
        <v>181</v>
      </c>
      <c r="AA37" s="734"/>
      <c r="AB37" s="346"/>
      <c r="AC37" s="347"/>
      <c r="AD37" s="347"/>
      <c r="AE37" s="731"/>
      <c r="AF37" s="336"/>
      <c r="AG37" s="347"/>
    </row>
    <row r="38" spans="1:41" ht="63" customHeight="1" x14ac:dyDescent="0.25">
      <c r="A38" s="741"/>
      <c r="B38" s="743"/>
      <c r="C38" s="346"/>
      <c r="D38" s="540"/>
      <c r="E38" s="689"/>
      <c r="F38" s="346"/>
      <c r="G38" s="392"/>
      <c r="H38" s="392"/>
      <c r="I38" s="60"/>
      <c r="J38" s="737"/>
      <c r="K38" s="707"/>
      <c r="L38" s="153" t="s">
        <v>117</v>
      </c>
      <c r="M38" s="54" t="s">
        <v>86</v>
      </c>
      <c r="N38" s="184">
        <f t="shared" ref="N38" si="51">IF(M38="SE INVESTIGAN Y SE RESUELVEN OPORTUNAMENTE",15,IF(M38="NO SE INVESTIGAN Y SE RESUELVEN OPORTUNAMENTE",0,""))</f>
        <v>15</v>
      </c>
      <c r="O38" s="350"/>
      <c r="P38" s="381"/>
      <c r="Q38" s="351"/>
      <c r="R38" s="353"/>
      <c r="S38" s="355"/>
      <c r="T38" s="357"/>
      <c r="U38" s="540"/>
      <c r="V38" s="371"/>
      <c r="W38" s="347"/>
      <c r="X38" s="346"/>
      <c r="Y38" s="346"/>
      <c r="Z38" s="348" t="s">
        <v>481</v>
      </c>
      <c r="AA38" s="734"/>
      <c r="AB38" s="346"/>
      <c r="AC38" s="347"/>
      <c r="AD38" s="347"/>
      <c r="AE38" s="731"/>
      <c r="AF38" s="336"/>
      <c r="AG38" s="347"/>
    </row>
    <row r="39" spans="1:41" ht="30" customHeight="1" x14ac:dyDescent="0.25">
      <c r="A39" s="742"/>
      <c r="B39" s="662"/>
      <c r="C39" s="358"/>
      <c r="D39" s="537"/>
      <c r="E39" s="690"/>
      <c r="F39" s="358"/>
      <c r="G39" s="393"/>
      <c r="H39" s="393"/>
      <c r="I39" s="60"/>
      <c r="J39" s="737"/>
      <c r="K39" s="703"/>
      <c r="L39" s="158" t="s">
        <v>118</v>
      </c>
      <c r="M39" s="61" t="s">
        <v>88</v>
      </c>
      <c r="N39" s="185">
        <f t="shared" ref="N39" si="52">IF(M39="COMPLETA",10,IF(M39="INCOMPLETA",5,IF(M39="NO EXISTE",0,"")))</f>
        <v>10</v>
      </c>
      <c r="O39" s="350"/>
      <c r="P39" s="382"/>
      <c r="Q39" s="352"/>
      <c r="R39" s="354"/>
      <c r="S39" s="356"/>
      <c r="T39" s="357"/>
      <c r="U39" s="537"/>
      <c r="V39" s="371"/>
      <c r="W39" s="348"/>
      <c r="X39" s="358"/>
      <c r="Y39" s="358"/>
      <c r="Z39" s="488"/>
      <c r="AA39" s="735"/>
      <c r="AB39" s="358"/>
      <c r="AC39" s="348"/>
      <c r="AD39" s="348"/>
      <c r="AE39" s="732"/>
      <c r="AF39" s="542"/>
      <c r="AG39" s="348"/>
    </row>
    <row r="40" spans="1:41" ht="27.75" customHeight="1" x14ac:dyDescent="0.25">
      <c r="A40" s="347" t="s">
        <v>70</v>
      </c>
      <c r="B40" s="347"/>
      <c r="C40" s="347"/>
      <c r="D40" s="347"/>
      <c r="E40" s="347"/>
      <c r="F40" s="347"/>
      <c r="G40" s="347"/>
      <c r="H40" s="347"/>
      <c r="I40" s="347"/>
      <c r="J40" s="347"/>
      <c r="K40" s="347"/>
      <c r="L40" s="347"/>
      <c r="M40" s="347"/>
      <c r="N40" s="347"/>
      <c r="O40" s="347"/>
      <c r="P40" s="347"/>
      <c r="Q40" s="347"/>
      <c r="R40" s="347"/>
      <c r="S40" s="347"/>
      <c r="T40" s="347"/>
      <c r="U40" s="347"/>
      <c r="V40" s="347"/>
      <c r="W40" s="347"/>
      <c r="X40" s="347"/>
      <c r="Y40" s="347"/>
      <c r="Z40" s="347"/>
      <c r="AA40" s="347"/>
      <c r="AB40" s="347"/>
      <c r="AC40" s="347"/>
      <c r="AD40" s="347"/>
      <c r="AE40" s="347"/>
      <c r="AF40" s="347"/>
      <c r="AG40" s="347"/>
      <c r="AO40" s="170" t="s">
        <v>160</v>
      </c>
    </row>
    <row r="41" spans="1:41" ht="21.75" customHeight="1" x14ac:dyDescent="0.25">
      <c r="A41" s="337" t="s">
        <v>34</v>
      </c>
      <c r="B41" s="337"/>
      <c r="C41" s="337"/>
      <c r="D41" s="337"/>
      <c r="E41" s="337"/>
      <c r="F41" s="337"/>
      <c r="G41" s="337"/>
      <c r="H41" s="337"/>
      <c r="I41" s="337"/>
      <c r="J41" s="337"/>
      <c r="K41" s="337"/>
      <c r="L41" s="337"/>
      <c r="M41" s="337"/>
      <c r="N41" s="337"/>
      <c r="O41" s="337"/>
      <c r="P41" s="337"/>
      <c r="Q41" s="337"/>
      <c r="R41" s="337"/>
      <c r="S41" s="337"/>
      <c r="T41" s="337"/>
      <c r="U41" s="337"/>
      <c r="V41" s="337"/>
      <c r="W41" s="337"/>
      <c r="X41" s="337"/>
      <c r="Y41" s="337"/>
      <c r="Z41" s="337"/>
      <c r="AA41" s="337"/>
      <c r="AB41" s="337"/>
      <c r="AC41" s="337"/>
      <c r="AD41" s="337"/>
      <c r="AE41" s="337"/>
      <c r="AF41" s="337"/>
      <c r="AG41" s="337"/>
      <c r="AO41" s="170" t="s">
        <v>161</v>
      </c>
    </row>
    <row r="42" spans="1:41" ht="27.75" customHeight="1" x14ac:dyDescent="0.25">
      <c r="A42" s="483" t="s">
        <v>55</v>
      </c>
      <c r="B42" s="483"/>
      <c r="C42" s="483" t="s">
        <v>67</v>
      </c>
      <c r="D42" s="483"/>
      <c r="E42" s="483"/>
      <c r="F42" s="483"/>
      <c r="G42" s="483"/>
      <c r="H42" s="483"/>
      <c r="I42" s="483"/>
      <c r="J42" s="483"/>
      <c r="K42" s="483"/>
      <c r="L42" s="483"/>
      <c r="M42" s="483"/>
      <c r="N42" s="483"/>
      <c r="O42" s="483"/>
      <c r="P42" s="483"/>
      <c r="Q42" s="483"/>
      <c r="R42" s="483"/>
      <c r="S42" s="483"/>
      <c r="T42" s="483"/>
      <c r="U42" s="483"/>
      <c r="V42" s="483"/>
      <c r="W42" s="483"/>
      <c r="X42" s="483"/>
      <c r="Y42" s="483"/>
      <c r="Z42" s="483" t="s">
        <v>182</v>
      </c>
      <c r="AA42" s="483"/>
      <c r="AB42" s="483"/>
      <c r="AC42" s="483"/>
      <c r="AD42" s="330" t="s">
        <v>26</v>
      </c>
      <c r="AE42" s="330"/>
      <c r="AF42" s="330"/>
      <c r="AG42" s="330"/>
      <c r="AO42" s="170" t="s">
        <v>162</v>
      </c>
    </row>
    <row r="43" spans="1:41" s="169" customFormat="1" ht="27.75" customHeight="1" x14ac:dyDescent="0.25">
      <c r="A43" s="596" t="s">
        <v>113</v>
      </c>
      <c r="B43" s="597"/>
      <c r="C43" s="722" t="s">
        <v>508</v>
      </c>
      <c r="D43" s="723"/>
      <c r="E43" s="723"/>
      <c r="F43" s="723"/>
      <c r="G43" s="723"/>
      <c r="H43" s="723"/>
      <c r="I43" s="723"/>
      <c r="J43" s="723"/>
      <c r="K43" s="723"/>
      <c r="L43" s="723"/>
      <c r="M43" s="723"/>
      <c r="N43" s="723"/>
      <c r="O43" s="723"/>
      <c r="P43" s="723"/>
      <c r="Q43" s="723"/>
      <c r="R43" s="723"/>
      <c r="S43" s="723"/>
      <c r="T43" s="723"/>
      <c r="U43" s="723"/>
      <c r="V43" s="723"/>
      <c r="W43" s="723"/>
      <c r="X43" s="723"/>
      <c r="Y43" s="724"/>
      <c r="Z43" s="725">
        <v>43128</v>
      </c>
      <c r="AA43" s="726"/>
      <c r="AB43" s="726"/>
      <c r="AC43" s="727"/>
      <c r="AD43" s="728" t="s">
        <v>509</v>
      </c>
      <c r="AE43" s="729"/>
      <c r="AF43" s="729"/>
      <c r="AG43" s="729"/>
      <c r="AO43" s="170" t="s">
        <v>163</v>
      </c>
    </row>
    <row r="44" spans="1:41" s="169" customFormat="1" ht="27.75" customHeight="1" x14ac:dyDescent="0.25">
      <c r="A44" s="596" t="s">
        <v>113</v>
      </c>
      <c r="B44" s="597"/>
      <c r="C44" s="722" t="s">
        <v>510</v>
      </c>
      <c r="D44" s="723"/>
      <c r="E44" s="723"/>
      <c r="F44" s="723"/>
      <c r="G44" s="723"/>
      <c r="H44" s="723"/>
      <c r="I44" s="723"/>
      <c r="J44" s="723"/>
      <c r="K44" s="723"/>
      <c r="L44" s="723"/>
      <c r="M44" s="723"/>
      <c r="N44" s="723"/>
      <c r="O44" s="723"/>
      <c r="P44" s="723"/>
      <c r="Q44" s="723"/>
      <c r="R44" s="723"/>
      <c r="S44" s="723"/>
      <c r="T44" s="723"/>
      <c r="U44" s="723"/>
      <c r="V44" s="723"/>
      <c r="W44" s="723"/>
      <c r="X44" s="723"/>
      <c r="Y44" s="724"/>
      <c r="Z44" s="725">
        <v>43844</v>
      </c>
      <c r="AA44" s="726"/>
      <c r="AB44" s="726"/>
      <c r="AC44" s="727"/>
      <c r="AD44" s="347" t="s">
        <v>511</v>
      </c>
      <c r="AE44" s="347"/>
      <c r="AF44" s="347"/>
      <c r="AG44" s="347"/>
      <c r="AO44" s="170" t="s">
        <v>365</v>
      </c>
    </row>
    <row r="45" spans="1:41" s="169" customFormat="1" ht="27.75" customHeight="1" x14ac:dyDescent="0.25">
      <c r="A45" s="596" t="s">
        <v>113</v>
      </c>
      <c r="B45" s="597"/>
      <c r="C45" s="332"/>
      <c r="D45" s="332"/>
      <c r="E45" s="332"/>
      <c r="F45" s="332"/>
      <c r="G45" s="332"/>
      <c r="H45" s="332"/>
      <c r="I45" s="332"/>
      <c r="J45" s="332"/>
      <c r="K45" s="332"/>
      <c r="L45" s="332"/>
      <c r="M45" s="332"/>
      <c r="N45" s="332"/>
      <c r="O45" s="332"/>
      <c r="P45" s="332"/>
      <c r="Q45" s="332"/>
      <c r="R45" s="332"/>
      <c r="S45" s="332"/>
      <c r="T45" s="332"/>
      <c r="U45" s="332"/>
      <c r="V45" s="332"/>
      <c r="W45" s="332"/>
      <c r="X45" s="332"/>
      <c r="Y45" s="332"/>
      <c r="Z45" s="722"/>
      <c r="AA45" s="723"/>
      <c r="AB45" s="723"/>
      <c r="AC45" s="724"/>
      <c r="AD45" s="347"/>
      <c r="AE45" s="347"/>
      <c r="AF45" s="347"/>
      <c r="AG45" s="347"/>
      <c r="AO45" s="170" t="s">
        <v>164</v>
      </c>
    </row>
    <row r="46" spans="1:41" ht="15" customHeight="1" x14ac:dyDescent="0.25">
      <c r="A46" s="337" t="s">
        <v>37</v>
      </c>
      <c r="B46" s="337"/>
      <c r="C46" s="337"/>
      <c r="D46" s="337"/>
      <c r="E46" s="337"/>
      <c r="F46" s="337"/>
      <c r="G46" s="337"/>
      <c r="H46" s="337"/>
      <c r="I46" s="337"/>
      <c r="J46" s="337"/>
      <c r="K46" s="337"/>
      <c r="L46" s="337"/>
      <c r="M46" s="337"/>
      <c r="N46" s="337"/>
      <c r="O46" s="337"/>
      <c r="P46" s="337"/>
      <c r="Q46" s="337"/>
      <c r="R46" s="337"/>
      <c r="S46" s="337"/>
      <c r="T46" s="337"/>
      <c r="U46" s="337"/>
      <c r="V46" s="337"/>
      <c r="W46" s="337"/>
      <c r="X46" s="337"/>
      <c r="Y46" s="337"/>
      <c r="Z46" s="337"/>
      <c r="AA46" s="337"/>
      <c r="AB46" s="337"/>
      <c r="AC46" s="337"/>
      <c r="AD46" s="337"/>
      <c r="AE46" s="337"/>
      <c r="AF46" s="337"/>
      <c r="AG46" s="337"/>
      <c r="AO46" s="170" t="s">
        <v>165</v>
      </c>
    </row>
    <row r="47" spans="1:41" s="186" customFormat="1" ht="30.75" customHeight="1" x14ac:dyDescent="0.25">
      <c r="A47" s="682" t="s">
        <v>26</v>
      </c>
      <c r="B47" s="682"/>
      <c r="C47" s="682"/>
      <c r="D47" s="682"/>
      <c r="E47" s="682"/>
      <c r="F47" s="682"/>
      <c r="G47" s="682" t="s">
        <v>77</v>
      </c>
      <c r="H47" s="682"/>
      <c r="I47" s="682"/>
      <c r="J47" s="682"/>
      <c r="K47" s="682"/>
      <c r="L47" s="682"/>
      <c r="M47" s="683" t="s">
        <v>69</v>
      </c>
      <c r="N47" s="684"/>
      <c r="O47" s="684"/>
      <c r="P47" s="684"/>
      <c r="Q47" s="684"/>
      <c r="R47" s="684"/>
      <c r="S47" s="684"/>
      <c r="T47" s="684"/>
      <c r="U47" s="684"/>
      <c r="V47" s="685"/>
      <c r="W47" s="683" t="s">
        <v>150</v>
      </c>
      <c r="X47" s="684"/>
      <c r="Y47" s="684"/>
      <c r="Z47" s="684"/>
      <c r="AA47" s="685"/>
      <c r="AB47" s="471" t="str">
        <f>IF(X7="X","APOYO OFICINA ASESORA DE PLANEACIÓN","APOYO OFICINA DE CONTROL INTERNO")</f>
        <v>APOYO OFICINA ASESORA DE PLANEACIÓN</v>
      </c>
      <c r="AC47" s="471"/>
      <c r="AD47" s="471"/>
      <c r="AE47" s="471"/>
      <c r="AF47" s="471"/>
      <c r="AG47" s="471"/>
      <c r="AH47" s="105"/>
      <c r="AO47" s="170" t="s">
        <v>166</v>
      </c>
    </row>
    <row r="48" spans="1:41" s="187" customFormat="1" ht="33.75" customHeight="1" x14ac:dyDescent="0.25">
      <c r="A48" s="163" t="s">
        <v>32</v>
      </c>
      <c r="B48" s="671" t="s">
        <v>512</v>
      </c>
      <c r="C48" s="672"/>
      <c r="D48" s="672"/>
      <c r="E48" s="672"/>
      <c r="F48" s="673"/>
      <c r="G48" s="164" t="s">
        <v>32</v>
      </c>
      <c r="H48" s="671" t="s">
        <v>513</v>
      </c>
      <c r="I48" s="672"/>
      <c r="J48" s="672"/>
      <c r="K48" s="672"/>
      <c r="L48" s="673"/>
      <c r="M48" s="164" t="s">
        <v>32</v>
      </c>
      <c r="N48" s="165"/>
      <c r="O48" s="674" t="s">
        <v>253</v>
      </c>
      <c r="P48" s="674"/>
      <c r="Q48" s="674"/>
      <c r="R48" s="674"/>
      <c r="S48" s="674"/>
      <c r="T48" s="674"/>
      <c r="U48" s="674"/>
      <c r="V48" s="675"/>
      <c r="W48" s="166" t="s">
        <v>32</v>
      </c>
      <c r="X48" s="671" t="s">
        <v>454</v>
      </c>
      <c r="Y48" s="672"/>
      <c r="Z48" s="672"/>
      <c r="AA48" s="673"/>
      <c r="AB48" s="166" t="s">
        <v>32</v>
      </c>
      <c r="AC48" s="601" t="s">
        <v>514</v>
      </c>
      <c r="AD48" s="601"/>
      <c r="AE48" s="601"/>
      <c r="AF48" s="601"/>
      <c r="AG48" s="601"/>
      <c r="AO48" s="170" t="s">
        <v>167</v>
      </c>
    </row>
    <row r="49" spans="1:41" s="187" customFormat="1" ht="32.25" customHeight="1" x14ac:dyDescent="0.25">
      <c r="A49" s="163" t="s">
        <v>33</v>
      </c>
      <c r="B49" s="671" t="s">
        <v>515</v>
      </c>
      <c r="C49" s="672"/>
      <c r="D49" s="672"/>
      <c r="E49" s="672"/>
      <c r="F49" s="673"/>
      <c r="G49" s="163" t="s">
        <v>33</v>
      </c>
      <c r="H49" s="676" t="s">
        <v>257</v>
      </c>
      <c r="I49" s="676"/>
      <c r="J49" s="676"/>
      <c r="K49" s="676"/>
      <c r="L49" s="676"/>
      <c r="M49" s="164" t="s">
        <v>33</v>
      </c>
      <c r="N49" s="168"/>
      <c r="O49" s="676" t="s">
        <v>516</v>
      </c>
      <c r="P49" s="676"/>
      <c r="Q49" s="676"/>
      <c r="R49" s="676"/>
      <c r="S49" s="676"/>
      <c r="T49" s="676"/>
      <c r="U49" s="676"/>
      <c r="V49" s="676"/>
      <c r="W49" s="163" t="s">
        <v>33</v>
      </c>
      <c r="X49" s="671" t="s">
        <v>259</v>
      </c>
      <c r="Y49" s="672"/>
      <c r="Z49" s="672"/>
      <c r="AA49" s="673"/>
      <c r="AB49" s="163" t="s">
        <v>33</v>
      </c>
      <c r="AC49" s="601" t="s">
        <v>259</v>
      </c>
      <c r="AD49" s="601"/>
      <c r="AE49" s="601"/>
      <c r="AF49" s="601"/>
      <c r="AG49" s="601"/>
      <c r="AO49" s="170" t="s">
        <v>168</v>
      </c>
    </row>
    <row r="50" spans="1:41" s="169" customFormat="1" x14ac:dyDescent="0.25">
      <c r="D50" s="170"/>
      <c r="AO50" s="170" t="s">
        <v>169</v>
      </c>
    </row>
    <row r="51" spans="1:41" x14ac:dyDescent="0.25">
      <c r="AO51" s="170" t="s">
        <v>170</v>
      </c>
    </row>
    <row r="52" spans="1:41" x14ac:dyDescent="0.25">
      <c r="AO52" s="170" t="s">
        <v>171</v>
      </c>
    </row>
    <row r="53" spans="1:41" x14ac:dyDescent="0.25">
      <c r="AO53" s="170" t="s">
        <v>172</v>
      </c>
    </row>
    <row r="54" spans="1:41" x14ac:dyDescent="0.25">
      <c r="AO54" s="170" t="s">
        <v>173</v>
      </c>
    </row>
    <row r="55" spans="1:41" x14ac:dyDescent="0.25">
      <c r="AO55" s="170" t="s">
        <v>174</v>
      </c>
    </row>
  </sheetData>
  <sheetProtection selectLockedCells="1"/>
  <dataConsolidate/>
  <mergeCells count="217">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W10:W11"/>
    <mergeCell ref="X10:X11"/>
    <mergeCell ref="Y10:AB10"/>
    <mergeCell ref="A12:A18"/>
    <mergeCell ref="B12:B18"/>
    <mergeCell ref="C12:C18"/>
    <mergeCell ref="D12:D18"/>
    <mergeCell ref="E12:E14"/>
    <mergeCell ref="F12:F18"/>
    <mergeCell ref="G12:G18"/>
    <mergeCell ref="Q10:Q11"/>
    <mergeCell ref="R10:R11"/>
    <mergeCell ref="S10:S11"/>
    <mergeCell ref="T10:T11"/>
    <mergeCell ref="U10:U11"/>
    <mergeCell ref="V10:V11"/>
    <mergeCell ref="AD12:AD18"/>
    <mergeCell ref="AE12:AE18"/>
    <mergeCell ref="AF12:AF14"/>
    <mergeCell ref="AG12:AG18"/>
    <mergeCell ref="O15:O18"/>
    <mergeCell ref="Q15:Q18"/>
    <mergeCell ref="R15:R18"/>
    <mergeCell ref="S15:S18"/>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O12:O14"/>
    <mergeCell ref="P12:P18"/>
    <mergeCell ref="E16:E18"/>
    <mergeCell ref="Z17:Z18"/>
    <mergeCell ref="A19:A25"/>
    <mergeCell ref="B19:B25"/>
    <mergeCell ref="C19:C25"/>
    <mergeCell ref="D19:D25"/>
    <mergeCell ref="E19:E21"/>
    <mergeCell ref="F19:F25"/>
    <mergeCell ref="G19:G25"/>
    <mergeCell ref="H19:H25"/>
    <mergeCell ref="H12:H18"/>
    <mergeCell ref="J12:J18"/>
    <mergeCell ref="K12:K18"/>
    <mergeCell ref="Q12:Q14"/>
    <mergeCell ref="AE19:AE25"/>
    <mergeCell ref="AF19:AF21"/>
    <mergeCell ref="AG19:AG25"/>
    <mergeCell ref="O22:O25"/>
    <mergeCell ref="Q22:Q25"/>
    <mergeCell ref="R22:R25"/>
    <mergeCell ref="S22:S25"/>
    <mergeCell ref="T22:T25"/>
    <mergeCell ref="AF22:AF25"/>
    <mergeCell ref="Y19:Y25"/>
    <mergeCell ref="Z19:Z22"/>
    <mergeCell ref="AA19:AA25"/>
    <mergeCell ref="AB19:AB25"/>
    <mergeCell ref="AC19:AC25"/>
    <mergeCell ref="AD19:AD25"/>
    <mergeCell ref="S19:S20"/>
    <mergeCell ref="T19:T20"/>
    <mergeCell ref="U19:U25"/>
    <mergeCell ref="V19:V25"/>
    <mergeCell ref="W19:W25"/>
    <mergeCell ref="X19:X25"/>
    <mergeCell ref="O19:O21"/>
    <mergeCell ref="P19:P25"/>
    <mergeCell ref="Q19:Q21"/>
    <mergeCell ref="E23:E25"/>
    <mergeCell ref="Z24:Z25"/>
    <mergeCell ref="A26:A32"/>
    <mergeCell ref="B26:B32"/>
    <mergeCell ref="C26:C32"/>
    <mergeCell ref="D26:D32"/>
    <mergeCell ref="E26:E28"/>
    <mergeCell ref="F26:F32"/>
    <mergeCell ref="G26:G32"/>
    <mergeCell ref="H26:H32"/>
    <mergeCell ref="J19:J25"/>
    <mergeCell ref="K19:K25"/>
    <mergeCell ref="R19:R21"/>
    <mergeCell ref="AE26:AE32"/>
    <mergeCell ref="AF26:AF28"/>
    <mergeCell ref="AG26:AG32"/>
    <mergeCell ref="O29:O32"/>
    <mergeCell ref="Q29:Q32"/>
    <mergeCell ref="R29:R32"/>
    <mergeCell ref="S29:S32"/>
    <mergeCell ref="T29:T32"/>
    <mergeCell ref="AF29:AF32"/>
    <mergeCell ref="Y26:Y32"/>
    <mergeCell ref="Z26:Z29"/>
    <mergeCell ref="AA26:AA32"/>
    <mergeCell ref="AB26:AB32"/>
    <mergeCell ref="AC26:AC32"/>
    <mergeCell ref="AD26:AD32"/>
    <mergeCell ref="S26:S27"/>
    <mergeCell ref="T26:T27"/>
    <mergeCell ref="U26:U32"/>
    <mergeCell ref="V26:V32"/>
    <mergeCell ref="W26:W32"/>
    <mergeCell ref="X26:X32"/>
    <mergeCell ref="O26:O28"/>
    <mergeCell ref="P26:P32"/>
    <mergeCell ref="Q26:Q28"/>
    <mergeCell ref="J33:J39"/>
    <mergeCell ref="K33:K39"/>
    <mergeCell ref="O33:O35"/>
    <mergeCell ref="P33:P39"/>
    <mergeCell ref="Q33:Q35"/>
    <mergeCell ref="R33:R35"/>
    <mergeCell ref="E30:E32"/>
    <mergeCell ref="Z31:Z32"/>
    <mergeCell ref="A33:A39"/>
    <mergeCell ref="B33:B39"/>
    <mergeCell ref="C33:C39"/>
    <mergeCell ref="D33:D39"/>
    <mergeCell ref="E33:E35"/>
    <mergeCell ref="F33:F39"/>
    <mergeCell ref="G33:G39"/>
    <mergeCell ref="H33:H39"/>
    <mergeCell ref="J26:J32"/>
    <mergeCell ref="K26:K32"/>
    <mergeCell ref="R26:R28"/>
    <mergeCell ref="AF36:AF39"/>
    <mergeCell ref="Y33:Y39"/>
    <mergeCell ref="Z33:Z36"/>
    <mergeCell ref="AA33:AA39"/>
    <mergeCell ref="AB33:AB39"/>
    <mergeCell ref="AC33:AC39"/>
    <mergeCell ref="AD33:AD39"/>
    <mergeCell ref="S33:S34"/>
    <mergeCell ref="T33:T34"/>
    <mergeCell ref="U33:U39"/>
    <mergeCell ref="V33:V39"/>
    <mergeCell ref="W33:W39"/>
    <mergeCell ref="X33:X39"/>
    <mergeCell ref="A43:B43"/>
    <mergeCell ref="C43:Y43"/>
    <mergeCell ref="Z43:AC43"/>
    <mergeCell ref="AD43:AG43"/>
    <mergeCell ref="A44:B44"/>
    <mergeCell ref="C44:Y44"/>
    <mergeCell ref="Z44:AC44"/>
    <mergeCell ref="AD44:AG44"/>
    <mergeCell ref="E37:E39"/>
    <mergeCell ref="Z38:Z39"/>
    <mergeCell ref="A40:AG40"/>
    <mergeCell ref="A41:AG41"/>
    <mergeCell ref="A42:B42"/>
    <mergeCell ref="C42:Y42"/>
    <mergeCell ref="Z42:AC42"/>
    <mergeCell ref="AD42:AG42"/>
    <mergeCell ref="AE33:AE39"/>
    <mergeCell ref="AF33:AF35"/>
    <mergeCell ref="AG33:AG39"/>
    <mergeCell ref="O36:O39"/>
    <mergeCell ref="Q36:Q39"/>
    <mergeCell ref="R36:R39"/>
    <mergeCell ref="S36:S39"/>
    <mergeCell ref="T36:T39"/>
    <mergeCell ref="A45:B45"/>
    <mergeCell ref="C45:Y45"/>
    <mergeCell ref="Z45:AC45"/>
    <mergeCell ref="AD45:AG45"/>
    <mergeCell ref="A46:AG46"/>
    <mergeCell ref="A47:F47"/>
    <mergeCell ref="G47:L47"/>
    <mergeCell ref="M47:V47"/>
    <mergeCell ref="W47:AA47"/>
    <mergeCell ref="AB47:AG47"/>
    <mergeCell ref="B48:F48"/>
    <mergeCell ref="H48:L48"/>
    <mergeCell ref="O48:V48"/>
    <mergeCell ref="X48:AA48"/>
    <mergeCell ref="AC48:AG48"/>
    <mergeCell ref="B49:F49"/>
    <mergeCell ref="H49:L49"/>
    <mergeCell ref="O49:V49"/>
    <mergeCell ref="X49:AA49"/>
    <mergeCell ref="AC49:AG49"/>
  </mergeCells>
  <conditionalFormatting sqref="J12:J39">
    <cfRule type="containsText" dxfId="71" priority="5" operator="containsText" text="EXTREMO">
      <formula>NOT(ISERROR(SEARCH("EXTREMO",J12)))</formula>
    </cfRule>
    <cfRule type="containsText" dxfId="70" priority="6" operator="containsText" text="ALTO">
      <formula>NOT(ISERROR(SEARCH("ALTO",J12)))</formula>
    </cfRule>
    <cfRule type="containsText" dxfId="69" priority="7" operator="containsText" text="MODERADO">
      <formula>NOT(ISERROR(SEARCH("MODERADO",J12)))</formula>
    </cfRule>
    <cfRule type="containsText" dxfId="68" priority="8" operator="containsText" text="BAJO">
      <formula>NOT(ISERROR(SEARCH("BAJO",J12)))</formula>
    </cfRule>
  </conditionalFormatting>
  <conditionalFormatting sqref="U12:U39">
    <cfRule type="containsText" dxfId="67" priority="1" operator="containsText" text="EXTREMO">
      <formula>NOT(ISERROR(SEARCH("EXTREMO",U12)))</formula>
    </cfRule>
    <cfRule type="containsText" dxfId="66" priority="2" operator="containsText" text="MODERADO">
      <formula>NOT(ISERROR(SEARCH("MODERADO",U12)))</formula>
    </cfRule>
    <cfRule type="containsText" dxfId="65" priority="3" operator="containsText" text="ALTO">
      <formula>NOT(ISERROR(SEARCH("ALTO",U12)))</formula>
    </cfRule>
    <cfRule type="containsText" dxfId="64" priority="4" operator="containsText" text="BAJO">
      <formula>NOT(ISERROR(SEARCH("BAJO",U12)))</formula>
    </cfRule>
  </conditionalFormatting>
  <dataValidations count="15">
    <dataValidation type="list" allowBlank="1" showInputMessage="1" showErrorMessage="1" sqref="U12:U39" xr:uid="{9AEFFD6E-8EA3-4D8D-8C4B-DE8E295708F6}">
      <formula1>$AO$10:$AO$55</formula1>
    </dataValidation>
    <dataValidation type="list" allowBlank="1" showInputMessage="1" showErrorMessage="1" sqref="M15 M22 M29 M36" xr:uid="{55B22B5E-7815-4794-8B8F-95176B05295B}">
      <formula1>$AJ$16:$AL$16</formula1>
    </dataValidation>
    <dataValidation type="list" allowBlank="1" showInputMessage="1" showErrorMessage="1" sqref="AA12:AA39" xr:uid="{AEA3D386-259C-4D86-937B-14D31BC4CAF6}">
      <formula1>$AN$12:$AN$13</formula1>
    </dataValidation>
    <dataValidation type="list" allowBlank="1" showInputMessage="1" showErrorMessage="1" sqref="T12 S12:S13 T19 T26 S19:S20 S26:S27 T33 S33:S34" xr:uid="{6775C25D-EFD6-4860-A3E3-0807ECB9217C}">
      <formula1>$AH$15:$AH$17</formula1>
    </dataValidation>
    <dataValidation type="list" allowBlank="1" showInputMessage="1" showErrorMessage="1" sqref="D12:D39" xr:uid="{BD9B174F-A82E-41C9-A445-DD84F66AEE1E}">
      <formula1>$AN$2:$AN$8</formula1>
    </dataValidation>
    <dataValidation type="list" allowBlank="1" showInputMessage="1" showErrorMessage="1" sqref="V12:V39" xr:uid="{B429016A-F3BF-4894-80F6-EBECBA40CC1B}">
      <formula1>$AH$14:$AK$14</formula1>
    </dataValidation>
    <dataValidation type="list" allowBlank="1" showInputMessage="1" showErrorMessage="1" sqref="P12 P19 P26 P33" xr:uid="{EA785ECC-290F-4888-9848-824A2EA69A63}">
      <formula1>$AH$10:$AJ$10</formula1>
    </dataValidation>
    <dataValidation type="list" allowBlank="1" showInputMessage="1" showErrorMessage="1" sqref="M17 M24 M31 M38" xr:uid="{E292BD55-1CEA-46CB-B688-35F9824A0D95}">
      <formula1>$AH$8:$AI$8</formula1>
    </dataValidation>
    <dataValidation type="list" allowBlank="1" showInputMessage="1" showErrorMessage="1" sqref="M16 M23 M30 M37" xr:uid="{9CBCF520-4097-423E-99AE-06FC3D76624E}">
      <formula1>$AH$7:$AI$7</formula1>
    </dataValidation>
    <dataValidation type="list" allowBlank="1" showInputMessage="1" showErrorMessage="1" sqref="M14 M21 M28 M35" xr:uid="{15EB7B33-B7B0-462B-A41E-D3EEFB498DF7}">
      <formula1>$AH$5:$AI$5</formula1>
    </dataValidation>
    <dataValidation type="list" allowBlank="1" showInputMessage="1" showErrorMessage="1" sqref="M13 M20 M27 M34" xr:uid="{3312C970-CD17-417A-966A-927084796D02}">
      <formula1>$AH$4:$AI$4</formula1>
    </dataValidation>
    <dataValidation type="list" allowBlank="1" showInputMessage="1" showErrorMessage="1" sqref="M12 M19 M26 M33" xr:uid="{E6B5A14F-0D35-45B2-AAB5-13CF6BEBB8EA}">
      <formula1>$AH$2:$AH$3</formula1>
    </dataValidation>
    <dataValidation type="list" allowBlank="1" showInputMessage="1" showErrorMessage="1" sqref="G12:G39" xr:uid="{9A3D2CAE-9337-44E9-A833-6651455F7CE9}">
      <formula1>$AL$2:$AL$6</formula1>
    </dataValidation>
    <dataValidation type="list" allowBlank="1" showInputMessage="1" showErrorMessage="1" sqref="M18 M25 M32 M39" xr:uid="{E4282C1D-CAA8-429F-818C-06B179026E6D}">
      <formula1>$AH$9:$AJ$9</formula1>
    </dataValidation>
    <dataValidation type="list" allowBlank="1" showInputMessage="1" showErrorMessage="1" sqref="H12:H39" xr:uid="{11C3752D-8E96-4D87-831A-F633A54784E5}">
      <formula1>$AL$10:$AL$14</formula1>
    </dataValidation>
  </dataValidations>
  <printOptions horizontalCentered="1"/>
  <pageMargins left="0" right="0" top="0.39370078740157483" bottom="0.51181102362204722" header="0.31496062992125984" footer="0.31496062992125984"/>
  <pageSetup scale="16"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28CA9-1899-408E-A710-C9CCC19C04BF}">
  <dimension ref="A1:AP41"/>
  <sheetViews>
    <sheetView view="pageBreakPreview" zoomScale="40" zoomScaleNormal="40" zoomScaleSheetLayoutView="40" workbookViewId="0">
      <selection activeCell="AG19" sqref="AG19:AG25"/>
    </sheetView>
  </sheetViews>
  <sheetFormatPr baseColWidth="10" defaultRowHeight="12.75" x14ac:dyDescent="0.25"/>
  <cols>
    <col min="1" max="1" width="43" style="79" customWidth="1"/>
    <col min="2" max="2" width="22.5703125" style="79" customWidth="1"/>
    <col min="3" max="3" width="20" style="79" customWidth="1"/>
    <col min="4" max="4" width="27.42578125" style="79" customWidth="1"/>
    <col min="5" max="5" width="24" style="79" customWidth="1"/>
    <col min="6" max="6" width="23.140625" style="79" customWidth="1"/>
    <col min="7" max="7" width="19.140625" style="79" customWidth="1"/>
    <col min="8" max="8" width="22.5703125" style="79" customWidth="1"/>
    <col min="9" max="9" width="25.28515625" style="79" hidden="1" customWidth="1"/>
    <col min="10" max="10" width="22.85546875" style="79" customWidth="1"/>
    <col min="11" max="11" width="26" style="79" customWidth="1"/>
    <col min="12" max="12" width="66.28515625" style="79" customWidth="1"/>
    <col min="13" max="13" width="26" style="79" customWidth="1"/>
    <col min="14" max="14" width="7.7109375" style="79" hidden="1" customWidth="1"/>
    <col min="15" max="15" width="21.140625" style="79" customWidth="1"/>
    <col min="16" max="16" width="16.7109375" style="79" customWidth="1"/>
    <col min="17" max="17" width="16.5703125" style="79" customWidth="1"/>
    <col min="18" max="18" width="22.140625" style="79" customWidth="1"/>
    <col min="19" max="19" width="24.140625" style="79" customWidth="1"/>
    <col min="20" max="20" width="26.85546875" style="79" customWidth="1"/>
    <col min="21" max="21" width="23.42578125" style="79" customWidth="1"/>
    <col min="22" max="22" width="21" style="79" customWidth="1"/>
    <col min="23" max="23" width="27.7109375" style="79" customWidth="1"/>
    <col min="24" max="24" width="28.140625" style="79" customWidth="1"/>
    <col min="25" max="25" width="22.85546875" style="79" customWidth="1"/>
    <col min="26" max="26" width="30.85546875" style="79" customWidth="1"/>
    <col min="27" max="27" width="26.85546875" style="79" customWidth="1"/>
    <col min="28" max="28" width="19.140625" style="79" customWidth="1"/>
    <col min="29" max="29" width="17.42578125" style="79" customWidth="1"/>
    <col min="30" max="30" width="24.5703125" style="79" customWidth="1"/>
    <col min="31" max="31" width="19.140625" style="79" customWidth="1"/>
    <col min="32" max="33" width="23.5703125" style="79" customWidth="1"/>
    <col min="34" max="34" width="17.28515625" style="79" hidden="1" customWidth="1"/>
    <col min="35" max="42" width="11.42578125" style="79" hidden="1" customWidth="1"/>
    <col min="43" max="16384" width="11.42578125" style="79"/>
  </cols>
  <sheetData>
    <row r="1" spans="1:41" x14ac:dyDescent="0.2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K1" s="79" t="s">
        <v>9</v>
      </c>
      <c r="AL1" s="79" t="s">
        <v>8</v>
      </c>
      <c r="AN1" s="79" t="s">
        <v>61</v>
      </c>
    </row>
    <row r="2" spans="1:41" x14ac:dyDescent="0.25">
      <c r="A2" s="78"/>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9" t="s">
        <v>80</v>
      </c>
      <c r="AI2" s="79" t="s">
        <v>11</v>
      </c>
      <c r="AL2" s="79" t="s">
        <v>107</v>
      </c>
      <c r="AN2" s="79" t="s">
        <v>63</v>
      </c>
    </row>
    <row r="3" spans="1:41" x14ac:dyDescent="0.25">
      <c r="A3" s="78"/>
      <c r="B3" s="78"/>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9" t="s">
        <v>81</v>
      </c>
      <c r="AI3" s="79" t="s">
        <v>12</v>
      </c>
      <c r="AL3" s="79" t="s">
        <v>108</v>
      </c>
      <c r="AN3" s="79" t="s">
        <v>122</v>
      </c>
    </row>
    <row r="4" spans="1:41" x14ac:dyDescent="0.25">
      <c r="A4" s="78"/>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9" t="s">
        <v>126</v>
      </c>
      <c r="AI4" s="79" t="s">
        <v>82</v>
      </c>
      <c r="AK4" s="79" t="s">
        <v>95</v>
      </c>
      <c r="AL4" s="79" t="s">
        <v>109</v>
      </c>
      <c r="AN4" s="79" t="s">
        <v>64</v>
      </c>
    </row>
    <row r="5" spans="1:41" x14ac:dyDescent="0.25">
      <c r="A5" s="78"/>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9" t="s">
        <v>127</v>
      </c>
      <c r="AI5" s="79" t="s">
        <v>83</v>
      </c>
      <c r="AK5" s="79" t="s">
        <v>106</v>
      </c>
      <c r="AL5" s="79" t="s">
        <v>110</v>
      </c>
      <c r="AN5" s="79" t="s">
        <v>62</v>
      </c>
    </row>
    <row r="6" spans="1:41" ht="29.25" customHeight="1" x14ac:dyDescent="0.25">
      <c r="A6" s="78"/>
      <c r="B6" s="78"/>
      <c r="C6" s="78"/>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9" t="s">
        <v>129</v>
      </c>
      <c r="AI6" s="79" t="s">
        <v>130</v>
      </c>
      <c r="AJ6" s="79" t="s">
        <v>65</v>
      </c>
      <c r="AK6" s="79" t="s">
        <v>111</v>
      </c>
      <c r="AL6" s="79" t="s">
        <v>112</v>
      </c>
      <c r="AN6" s="79" t="s">
        <v>119</v>
      </c>
    </row>
    <row r="7" spans="1:41" ht="24.75" customHeight="1" x14ac:dyDescent="0.25">
      <c r="A7" s="437" t="s">
        <v>68</v>
      </c>
      <c r="B7" s="437"/>
      <c r="C7" s="438">
        <v>43854</v>
      </c>
      <c r="D7" s="439"/>
      <c r="E7" s="439"/>
      <c r="F7" s="439"/>
      <c r="G7" s="440"/>
      <c r="H7" s="441"/>
      <c r="I7" s="441"/>
      <c r="J7" s="441"/>
      <c r="K7" s="441"/>
      <c r="L7" s="442"/>
      <c r="M7" s="443" t="s">
        <v>76</v>
      </c>
      <c r="N7" s="444"/>
      <c r="O7" s="444"/>
      <c r="P7" s="444"/>
      <c r="Q7" s="444"/>
      <c r="R7" s="444"/>
      <c r="S7" s="444"/>
      <c r="T7" s="444"/>
      <c r="U7" s="444"/>
      <c r="V7" s="445"/>
      <c r="W7" s="80" t="s">
        <v>72</v>
      </c>
      <c r="X7" s="188" t="s">
        <v>190</v>
      </c>
      <c r="Y7" s="82" t="s">
        <v>73</v>
      </c>
      <c r="Z7" s="446"/>
      <c r="AA7" s="447"/>
      <c r="AB7" s="80" t="s">
        <v>74</v>
      </c>
      <c r="AC7" s="83"/>
      <c r="AD7" s="84" t="s">
        <v>75</v>
      </c>
      <c r="AE7" s="85"/>
      <c r="AF7" s="448"/>
      <c r="AG7" s="448"/>
      <c r="AH7" s="79" t="s">
        <v>84</v>
      </c>
      <c r="AI7" s="79" t="s">
        <v>85</v>
      </c>
      <c r="AJ7" s="79" t="s">
        <v>66</v>
      </c>
      <c r="AN7" s="79" t="s">
        <v>120</v>
      </c>
    </row>
    <row r="8" spans="1:41" x14ac:dyDescent="0.25">
      <c r="A8" s="425" t="s">
        <v>52</v>
      </c>
      <c r="B8" s="425"/>
      <c r="C8" s="425"/>
      <c r="D8" s="425"/>
      <c r="E8" s="425"/>
      <c r="F8" s="425"/>
      <c r="G8" s="426" t="s">
        <v>21</v>
      </c>
      <c r="H8" s="427"/>
      <c r="I8" s="427"/>
      <c r="J8" s="427"/>
      <c r="K8" s="427"/>
      <c r="L8" s="427"/>
      <c r="M8" s="427"/>
      <c r="N8" s="427"/>
      <c r="O8" s="427"/>
      <c r="P8" s="427"/>
      <c r="Q8" s="427"/>
      <c r="R8" s="427"/>
      <c r="S8" s="427"/>
      <c r="T8" s="427"/>
      <c r="U8" s="427"/>
      <c r="V8" s="427"/>
      <c r="W8" s="427"/>
      <c r="X8" s="432"/>
      <c r="Y8" s="427"/>
      <c r="Z8" s="427"/>
      <c r="AA8" s="427"/>
      <c r="AB8" s="428"/>
      <c r="AC8" s="430" t="s">
        <v>27</v>
      </c>
      <c r="AD8" s="434" t="s">
        <v>38</v>
      </c>
      <c r="AE8" s="435"/>
      <c r="AF8" s="435"/>
      <c r="AG8" s="435"/>
      <c r="AH8" s="79" t="s">
        <v>86</v>
      </c>
      <c r="AI8" s="79" t="s">
        <v>87</v>
      </c>
      <c r="AN8" s="79" t="s">
        <v>121</v>
      </c>
    </row>
    <row r="9" spans="1:41" s="86" customFormat="1" ht="14.25" customHeight="1" x14ac:dyDescent="0.25">
      <c r="A9" s="423" t="s">
        <v>58</v>
      </c>
      <c r="B9" s="421" t="s">
        <v>60</v>
      </c>
      <c r="C9" s="423" t="s">
        <v>40</v>
      </c>
      <c r="D9" s="423" t="s">
        <v>61</v>
      </c>
      <c r="E9" s="423" t="s">
        <v>41</v>
      </c>
      <c r="F9" s="425" t="s">
        <v>42</v>
      </c>
      <c r="G9" s="425" t="s">
        <v>71</v>
      </c>
      <c r="H9" s="425"/>
      <c r="I9" s="425"/>
      <c r="J9" s="425"/>
      <c r="K9" s="426" t="s">
        <v>24</v>
      </c>
      <c r="L9" s="427"/>
      <c r="M9" s="427"/>
      <c r="N9" s="427"/>
      <c r="O9" s="427"/>
      <c r="P9" s="427"/>
      <c r="Q9" s="427"/>
      <c r="R9" s="427"/>
      <c r="S9" s="427"/>
      <c r="T9" s="428"/>
      <c r="U9" s="426" t="s">
        <v>44</v>
      </c>
      <c r="V9" s="427"/>
      <c r="W9" s="427"/>
      <c r="X9" s="427"/>
      <c r="Y9" s="427"/>
      <c r="Z9" s="427"/>
      <c r="AA9" s="427"/>
      <c r="AB9" s="428"/>
      <c r="AC9" s="433"/>
      <c r="AD9" s="434"/>
      <c r="AE9" s="435"/>
      <c r="AF9" s="435"/>
      <c r="AG9" s="435"/>
      <c r="AH9" s="79" t="s">
        <v>88</v>
      </c>
      <c r="AI9" s="79" t="s">
        <v>131</v>
      </c>
      <c r="AJ9" s="79" t="s">
        <v>91</v>
      </c>
    </row>
    <row r="10" spans="1:41" s="86" customFormat="1" ht="20.25" customHeight="1" x14ac:dyDescent="0.25">
      <c r="A10" s="423"/>
      <c r="B10" s="431"/>
      <c r="C10" s="423"/>
      <c r="D10" s="423"/>
      <c r="E10" s="423"/>
      <c r="F10" s="425"/>
      <c r="G10" s="429" t="s">
        <v>43</v>
      </c>
      <c r="H10" s="429"/>
      <c r="I10" s="429"/>
      <c r="J10" s="429"/>
      <c r="K10" s="419" t="s">
        <v>78</v>
      </c>
      <c r="L10" s="425" t="s">
        <v>79</v>
      </c>
      <c r="M10" s="425" t="s">
        <v>23</v>
      </c>
      <c r="N10" s="430"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3"/>
      <c r="AD10" s="436"/>
      <c r="AE10" s="432"/>
      <c r="AF10" s="432"/>
      <c r="AG10" s="432"/>
      <c r="AH10" s="86" t="s">
        <v>135</v>
      </c>
      <c r="AI10" s="86" t="s">
        <v>136</v>
      </c>
      <c r="AJ10" s="86" t="s">
        <v>137</v>
      </c>
      <c r="AL10" s="86" t="s">
        <v>124</v>
      </c>
      <c r="AO10" s="79" t="s">
        <v>96</v>
      </c>
    </row>
    <row r="11" spans="1:41" s="86" customFormat="1" ht="57.75" customHeight="1" x14ac:dyDescent="0.25">
      <c r="A11" s="421"/>
      <c r="B11" s="422"/>
      <c r="C11" s="421"/>
      <c r="D11" s="421"/>
      <c r="E11" s="421"/>
      <c r="F11" s="430"/>
      <c r="G11" s="87" t="s">
        <v>8</v>
      </c>
      <c r="H11" s="87" t="s">
        <v>9</v>
      </c>
      <c r="I11" s="87"/>
      <c r="J11" s="88" t="s">
        <v>147</v>
      </c>
      <c r="K11" s="420"/>
      <c r="L11" s="425"/>
      <c r="M11" s="425"/>
      <c r="N11" s="429"/>
      <c r="O11" s="423"/>
      <c r="P11" s="422"/>
      <c r="Q11" s="422"/>
      <c r="R11" s="423"/>
      <c r="S11" s="422"/>
      <c r="T11" s="422"/>
      <c r="U11" s="424"/>
      <c r="V11" s="423"/>
      <c r="W11" s="420"/>
      <c r="X11" s="422"/>
      <c r="Y11" s="89" t="s">
        <v>180</v>
      </c>
      <c r="Z11" s="89" t="s">
        <v>179</v>
      </c>
      <c r="AA11" s="90" t="s">
        <v>148</v>
      </c>
      <c r="AB11" s="90" t="s">
        <v>48</v>
      </c>
      <c r="AC11" s="429"/>
      <c r="AD11" s="150" t="s">
        <v>177</v>
      </c>
      <c r="AE11" s="91" t="s">
        <v>50</v>
      </c>
      <c r="AF11" s="91" t="s">
        <v>105</v>
      </c>
      <c r="AG11" s="89" t="s">
        <v>145</v>
      </c>
      <c r="AH11" s="86" t="s">
        <v>141</v>
      </c>
      <c r="AI11" s="86" t="s">
        <v>12</v>
      </c>
      <c r="AL11" s="86" t="s">
        <v>125</v>
      </c>
      <c r="AO11" s="79" t="s">
        <v>152</v>
      </c>
    </row>
    <row r="12" spans="1:41" ht="36.75" customHeight="1" x14ac:dyDescent="0.25">
      <c r="A12" s="783" t="s">
        <v>517</v>
      </c>
      <c r="B12" s="691" t="s">
        <v>518</v>
      </c>
      <c r="C12" s="707" t="s">
        <v>519</v>
      </c>
      <c r="D12" s="540" t="s">
        <v>64</v>
      </c>
      <c r="E12" s="703" t="s">
        <v>520</v>
      </c>
      <c r="F12" s="707" t="s">
        <v>521</v>
      </c>
      <c r="G12" s="392" t="s">
        <v>109</v>
      </c>
      <c r="H12" s="392" t="s">
        <v>95</v>
      </c>
      <c r="I12" s="60" t="str">
        <f>CONCATENATE(G12,H12)</f>
        <v>POSIBLEMODERADO</v>
      </c>
      <c r="J12" s="374" t="str">
        <f>I13</f>
        <v>3. ALTO</v>
      </c>
      <c r="K12" s="376" t="s">
        <v>522</v>
      </c>
      <c r="L12" s="93" t="s">
        <v>89</v>
      </c>
      <c r="M12" s="56" t="s">
        <v>80</v>
      </c>
      <c r="N12" s="95">
        <f>IF(M12="ASIGNADO",15,IF(M12="NO ASIGNADO",0,""))</f>
        <v>15</v>
      </c>
      <c r="O12" s="378">
        <f>SUM(N12:N18)</f>
        <v>100</v>
      </c>
      <c r="P12" s="380" t="s">
        <v>135</v>
      </c>
      <c r="Q12" s="383">
        <f>IF(Q15="DÉBIL",0,IF(Q15="MODERADO",50,IF(Q15="FUERTE",100,"")))</f>
        <v>100</v>
      </c>
      <c r="R12" s="384"/>
      <c r="S12" s="367" t="s">
        <v>97</v>
      </c>
      <c r="T12" s="367" t="s">
        <v>97</v>
      </c>
      <c r="U12" s="368" t="s">
        <v>152</v>
      </c>
      <c r="V12" s="370" t="s">
        <v>100</v>
      </c>
      <c r="W12" s="372" t="s">
        <v>523</v>
      </c>
      <c r="X12" s="707" t="s">
        <v>524</v>
      </c>
      <c r="Y12" s="707" t="s">
        <v>525</v>
      </c>
      <c r="Z12" s="373" t="s">
        <v>381</v>
      </c>
      <c r="AA12" s="360" t="s">
        <v>149</v>
      </c>
      <c r="AB12" s="707" t="s">
        <v>526</v>
      </c>
      <c r="AC12" s="372"/>
      <c r="AD12" s="372"/>
      <c r="AE12" s="392" t="s">
        <v>527</v>
      </c>
      <c r="AF12" s="347" t="s">
        <v>528</v>
      </c>
      <c r="AG12" s="347"/>
      <c r="AH12" s="79" t="s">
        <v>93</v>
      </c>
      <c r="AI12" s="79" t="s">
        <v>94</v>
      </c>
      <c r="AJ12" s="79" t="s">
        <v>95</v>
      </c>
      <c r="AK12" s="79" t="s">
        <v>96</v>
      </c>
      <c r="AL12" s="79" t="s">
        <v>95</v>
      </c>
      <c r="AN12" s="79" t="s">
        <v>149</v>
      </c>
      <c r="AO12" s="79" t="s">
        <v>153</v>
      </c>
    </row>
    <row r="13" spans="1:41" ht="36.75" customHeight="1" x14ac:dyDescent="0.25">
      <c r="A13" s="783"/>
      <c r="B13" s="718"/>
      <c r="C13" s="708"/>
      <c r="D13" s="368"/>
      <c r="E13" s="689"/>
      <c r="F13" s="708"/>
      <c r="G13" s="392"/>
      <c r="H13" s="392"/>
      <c r="I13" s="60"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3. ALTO</v>
      </c>
      <c r="J13" s="375"/>
      <c r="K13" s="712"/>
      <c r="L13" s="96" t="s">
        <v>175</v>
      </c>
      <c r="M13" s="54" t="s">
        <v>126</v>
      </c>
      <c r="N13" s="98">
        <f>IF(M13="ADECUADO",15,IF(M13="INADECUADO",0,""))</f>
        <v>15</v>
      </c>
      <c r="O13" s="379"/>
      <c r="P13" s="381"/>
      <c r="Q13" s="383"/>
      <c r="R13" s="385"/>
      <c r="S13" s="367"/>
      <c r="T13" s="367"/>
      <c r="U13" s="368"/>
      <c r="V13" s="371"/>
      <c r="W13" s="372"/>
      <c r="X13" s="708"/>
      <c r="Y13" s="708"/>
      <c r="Z13" s="559"/>
      <c r="AA13" s="361"/>
      <c r="AB13" s="708"/>
      <c r="AC13" s="372"/>
      <c r="AD13" s="372"/>
      <c r="AE13" s="392"/>
      <c r="AF13" s="347"/>
      <c r="AG13" s="347"/>
      <c r="AH13" s="79" t="s">
        <v>97</v>
      </c>
      <c r="AI13" s="79" t="s">
        <v>98</v>
      </c>
      <c r="AL13" s="79" t="s">
        <v>106</v>
      </c>
      <c r="AN13" s="79" t="s">
        <v>176</v>
      </c>
      <c r="AO13" s="79" t="s">
        <v>154</v>
      </c>
    </row>
    <row r="14" spans="1:41" ht="36.75" customHeight="1" x14ac:dyDescent="0.25">
      <c r="A14" s="783"/>
      <c r="B14" s="718"/>
      <c r="C14" s="708"/>
      <c r="D14" s="368"/>
      <c r="E14" s="689"/>
      <c r="F14" s="708"/>
      <c r="G14" s="392"/>
      <c r="H14" s="392"/>
      <c r="I14" s="60"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ALTO</v>
      </c>
      <c r="J14" s="375"/>
      <c r="K14" s="712"/>
      <c r="L14" s="99" t="s">
        <v>90</v>
      </c>
      <c r="M14" s="54" t="s">
        <v>127</v>
      </c>
      <c r="N14" s="98">
        <f>IF(M14="OPORTUNA",15,IF(M14="INOPORTUNA",0,""))</f>
        <v>15</v>
      </c>
      <c r="O14" s="379"/>
      <c r="P14" s="381"/>
      <c r="Q14" s="383"/>
      <c r="R14" s="385"/>
      <c r="S14" s="100" t="s">
        <v>143</v>
      </c>
      <c r="T14" s="100" t="s">
        <v>144</v>
      </c>
      <c r="U14" s="368"/>
      <c r="V14" s="371"/>
      <c r="W14" s="372"/>
      <c r="X14" s="708"/>
      <c r="Y14" s="708"/>
      <c r="Z14" s="559"/>
      <c r="AA14" s="361"/>
      <c r="AB14" s="708"/>
      <c r="AC14" s="372"/>
      <c r="AD14" s="372"/>
      <c r="AE14" s="392"/>
      <c r="AF14" s="347"/>
      <c r="AG14" s="347"/>
      <c r="AH14" s="79" t="s">
        <v>100</v>
      </c>
      <c r="AI14" s="79" t="s">
        <v>101</v>
      </c>
      <c r="AJ14" s="79" t="s">
        <v>102</v>
      </c>
      <c r="AK14" s="79" t="s">
        <v>103</v>
      </c>
      <c r="AL14" s="79" t="s">
        <v>111</v>
      </c>
      <c r="AO14" s="79" t="s">
        <v>155</v>
      </c>
    </row>
    <row r="15" spans="1:41" ht="36.75" customHeight="1" x14ac:dyDescent="0.25">
      <c r="A15" s="783"/>
      <c r="B15" s="718"/>
      <c r="C15" s="708"/>
      <c r="D15" s="368"/>
      <c r="E15" s="66" t="s">
        <v>151</v>
      </c>
      <c r="F15" s="708"/>
      <c r="G15" s="392"/>
      <c r="H15" s="392"/>
      <c r="I15" s="60"/>
      <c r="J15" s="375"/>
      <c r="K15" s="712"/>
      <c r="L15" s="96" t="s">
        <v>218</v>
      </c>
      <c r="M15" s="54" t="s">
        <v>128</v>
      </c>
      <c r="N15" s="98">
        <f>IF(M15="PREVENIR",15,IF(M15="DETECTAR",10,IF(M15="NO ES UN CONTROL",0,"")))</f>
        <v>15</v>
      </c>
      <c r="O15" s="349" t="str">
        <f>IF(O12&lt;86,"DÉBIL",IF(O12&lt;96,"MODERADO",IF(O12&lt;101,"FUERTE","")))</f>
        <v>FUERTE</v>
      </c>
      <c r="P15" s="381"/>
      <c r="Q15" s="351" t="str">
        <f>IF(AND(O15="FUERTE",P12="FUERTE (SIEMPRE SE EJECUTA)"),"FUERTE",IF(OR(O15="DÉBIL",P12="DÉBIL (NO SE EJECUTA)"),"DÉBIL",IF(OR(O15="MODERADO",P12="MODERADO (ALGUNAS VECES)"),"MODERADO")))</f>
        <v>FUERTE</v>
      </c>
      <c r="R15" s="353" t="str">
        <f>IF(AND(O15="FUERTE",P12="FUERTE (SIEMPRE SE EJECUTA)"),"NO","SÍ")</f>
        <v>NO</v>
      </c>
      <c r="S15" s="355">
        <f>IF(AND($Q$22="FUERTE",$S$19="DIRECTAMENTE",$T$19="DIRECTAMENTE"),2,IF(AND($Q$22="FUERTE",$S$19="DIRECTAMENTE",$T$19="INDIRECTAMENTE"),2,IF(AND($Q$22="FUERTE",$S$19="DIRECTAMENTE",$T$19="NO DISMINUYE"),2,IF(AND($Q$22="FUERTE",$S$19="NO DISMINUYE",$T$19="DIRECTAMENTE"),0,IF(AND($Q$22="MODERADO",$S$19="DIRECTAMENTE",$T$19="DIRECTAMENTE"),1,IF(AND($Q$22="MODERADO",$S$19="DIRECTAMENTE",$T$19="INDIRECTAMENTE"),1,IF(AND($Q$22="MODERADO",$S$19="DIRECTAMENTE",$T$19="NO DISMINUYE"),1,IF(AND($Q$22="MODERADO",$S$19="NO DISMINUYE",$T$19="DIRECTAMENTE"),0,"N/A"))))))))</f>
        <v>2</v>
      </c>
      <c r="T15" s="356">
        <f>IF(AND($Q$22="FUERTE",$S$19="DIRECTAMENTE",$T$19="DIRECTAMENTE"),2,IF(AND($Q$22="FUERTE",$S$19="DIRECTAMENTE",$T$19="INDIRECTAMENTE"),1,IF(AND($Q$22="FUERTE",$S$19="DIRECTAMENTE",$T$19="NO DISMINUYE"),0,IF(AND($Q$22="FUERTE",$S$19="NO DISMINUYE",$T$19="DIRECTAMENTE"),2,IF(AND($Q$22="MODERADO",$S$19="DIRECTAMENTE",$T$19="DIRECTAMENTE"),1,IF(AND($Q$22="MODERADO",$S$19="DIRECTAMENTE",$T$19="INDIRECTAMENTE"),0,IF(AND($Q$22="MODERADO",$S$19="DIRECTAMENTE",$T$19="NO DISMINUYE"),0,IF(AND($Q$22="MODERADO",$S$19="NO DISMINUYE",$T$19="DIRECTAMENTE"),1,"N/A"))))))))</f>
        <v>2</v>
      </c>
      <c r="U15" s="368"/>
      <c r="V15" s="371"/>
      <c r="W15" s="372"/>
      <c r="X15" s="708"/>
      <c r="Y15" s="708"/>
      <c r="Z15" s="556"/>
      <c r="AA15" s="361"/>
      <c r="AB15" s="708"/>
      <c r="AC15" s="372"/>
      <c r="AD15" s="372"/>
      <c r="AE15" s="392"/>
      <c r="AF15" s="347" t="s">
        <v>529</v>
      </c>
      <c r="AG15" s="347"/>
      <c r="AH15" s="79" t="s">
        <v>97</v>
      </c>
      <c r="AO15" s="79" t="s">
        <v>156</v>
      </c>
    </row>
    <row r="16" spans="1:41" ht="36.75" customHeight="1" x14ac:dyDescent="0.25">
      <c r="A16" s="783"/>
      <c r="B16" s="718"/>
      <c r="C16" s="708"/>
      <c r="D16" s="368"/>
      <c r="E16" s="689" t="s">
        <v>530</v>
      </c>
      <c r="F16" s="708"/>
      <c r="G16" s="392"/>
      <c r="H16" s="392"/>
      <c r="I16" s="60"/>
      <c r="J16" s="375"/>
      <c r="K16" s="712"/>
      <c r="L16" s="96" t="s">
        <v>116</v>
      </c>
      <c r="M16" s="54" t="s">
        <v>84</v>
      </c>
      <c r="N16" s="98">
        <f>IF(M16="CONFIABLE",15,IF(M16="NO CONFIABLE",0,""))</f>
        <v>15</v>
      </c>
      <c r="O16" s="350"/>
      <c r="P16" s="381"/>
      <c r="Q16" s="351"/>
      <c r="R16" s="353"/>
      <c r="S16" s="355"/>
      <c r="T16" s="357"/>
      <c r="U16" s="368"/>
      <c r="V16" s="371"/>
      <c r="W16" s="372"/>
      <c r="X16" s="708"/>
      <c r="Y16" s="708"/>
      <c r="Z16" s="66" t="s">
        <v>181</v>
      </c>
      <c r="AA16" s="361"/>
      <c r="AB16" s="708"/>
      <c r="AC16" s="372"/>
      <c r="AD16" s="372"/>
      <c r="AE16" s="392"/>
      <c r="AF16" s="347"/>
      <c r="AG16" s="347"/>
      <c r="AH16" s="79" t="s">
        <v>142</v>
      </c>
      <c r="AJ16" s="79" t="s">
        <v>129</v>
      </c>
      <c r="AK16" s="79" t="s">
        <v>128</v>
      </c>
      <c r="AL16" s="79" t="s">
        <v>130</v>
      </c>
      <c r="AO16" s="79" t="s">
        <v>157</v>
      </c>
    </row>
    <row r="17" spans="1:41" ht="36.75" customHeight="1" x14ac:dyDescent="0.25">
      <c r="A17" s="783"/>
      <c r="B17" s="718"/>
      <c r="C17" s="708"/>
      <c r="D17" s="368"/>
      <c r="E17" s="689"/>
      <c r="F17" s="708"/>
      <c r="G17" s="392"/>
      <c r="H17" s="392"/>
      <c r="I17" s="60"/>
      <c r="J17" s="375"/>
      <c r="K17" s="712"/>
      <c r="L17" s="96" t="s">
        <v>117</v>
      </c>
      <c r="M17" s="54" t="s">
        <v>86</v>
      </c>
      <c r="N17" s="98">
        <f>IF(M17="SE INVESTIGAN Y SE RESUELVEN OPORTUNAMENTE",15,IF(M17="NO SE INVESTIGAN Y SE RESUELVEN OPORTUNAMENTE",0,""))</f>
        <v>15</v>
      </c>
      <c r="O17" s="350"/>
      <c r="P17" s="381"/>
      <c r="Q17" s="351"/>
      <c r="R17" s="353"/>
      <c r="S17" s="355"/>
      <c r="T17" s="357"/>
      <c r="U17" s="368"/>
      <c r="V17" s="371"/>
      <c r="W17" s="372"/>
      <c r="X17" s="708"/>
      <c r="Y17" s="708"/>
      <c r="Z17" s="373" t="s">
        <v>531</v>
      </c>
      <c r="AA17" s="361"/>
      <c r="AB17" s="708"/>
      <c r="AC17" s="372"/>
      <c r="AD17" s="372"/>
      <c r="AE17" s="392"/>
      <c r="AF17" s="347"/>
      <c r="AG17" s="347"/>
      <c r="AH17" s="79" t="s">
        <v>98</v>
      </c>
      <c r="AO17" s="79" t="s">
        <v>158</v>
      </c>
    </row>
    <row r="18" spans="1:41" ht="36.75" customHeight="1" x14ac:dyDescent="0.25">
      <c r="A18" s="784"/>
      <c r="B18" s="718"/>
      <c r="C18" s="341"/>
      <c r="D18" s="369"/>
      <c r="E18" s="690"/>
      <c r="F18" s="341"/>
      <c r="G18" s="393"/>
      <c r="H18" s="393"/>
      <c r="I18" s="60"/>
      <c r="J18" s="375"/>
      <c r="K18" s="713"/>
      <c r="L18" s="102" t="s">
        <v>118</v>
      </c>
      <c r="M18" s="61" t="s">
        <v>88</v>
      </c>
      <c r="N18" s="104">
        <f>IF(M18="COMPLETA",10,IF(M18="INCOMPLETA",5,IF(M18="NO EXISTE",0,"")))</f>
        <v>10</v>
      </c>
      <c r="O18" s="350"/>
      <c r="P18" s="382"/>
      <c r="Q18" s="352"/>
      <c r="R18" s="354"/>
      <c r="S18" s="356"/>
      <c r="T18" s="357"/>
      <c r="U18" s="369"/>
      <c r="V18" s="371"/>
      <c r="W18" s="373"/>
      <c r="X18" s="341"/>
      <c r="Y18" s="341"/>
      <c r="Z18" s="556"/>
      <c r="AA18" s="362"/>
      <c r="AB18" s="341"/>
      <c r="AC18" s="373"/>
      <c r="AD18" s="373"/>
      <c r="AE18" s="393"/>
      <c r="AF18" s="348"/>
      <c r="AG18" s="348"/>
      <c r="AO18" s="79" t="s">
        <v>159</v>
      </c>
    </row>
    <row r="19" spans="1:41" ht="36.75" customHeight="1" x14ac:dyDescent="0.25">
      <c r="A19" s="783" t="s">
        <v>517</v>
      </c>
      <c r="B19" s="691" t="s">
        <v>532</v>
      </c>
      <c r="C19" s="707" t="s">
        <v>533</v>
      </c>
      <c r="D19" s="540" t="s">
        <v>121</v>
      </c>
      <c r="E19" s="703" t="s">
        <v>534</v>
      </c>
      <c r="F19" s="707" t="s">
        <v>535</v>
      </c>
      <c r="G19" s="392" t="s">
        <v>109</v>
      </c>
      <c r="H19" s="392" t="s">
        <v>95</v>
      </c>
      <c r="I19" s="60" t="str">
        <f>CONCATENATE(G19,H19)</f>
        <v>POSIBLEMODERADO</v>
      </c>
      <c r="J19" s="374" t="str">
        <f>I20</f>
        <v>3. ALTO</v>
      </c>
      <c r="K19" s="376" t="s">
        <v>536</v>
      </c>
      <c r="L19" s="93" t="s">
        <v>89</v>
      </c>
      <c r="M19" s="56" t="s">
        <v>80</v>
      </c>
      <c r="N19" s="95">
        <f>IF(M19="ASIGNADO",15,IF(M19="NO ASIGNADO",0,""))</f>
        <v>15</v>
      </c>
      <c r="O19" s="378">
        <f>SUM(N19:N25)</f>
        <v>100</v>
      </c>
      <c r="P19" s="380" t="s">
        <v>135</v>
      </c>
      <c r="Q19" s="383">
        <f>IF(Q22="DÉBIL",0,IF(Q22="MODERADO",50,IF(Q22="FUERTE",100,"")))</f>
        <v>100</v>
      </c>
      <c r="R19" s="384"/>
      <c r="S19" s="367" t="s">
        <v>97</v>
      </c>
      <c r="T19" s="367" t="s">
        <v>97</v>
      </c>
      <c r="U19" s="368" t="s">
        <v>152</v>
      </c>
      <c r="V19" s="370" t="s">
        <v>100</v>
      </c>
      <c r="W19" s="372">
        <v>2019</v>
      </c>
      <c r="X19" s="707" t="s">
        <v>537</v>
      </c>
      <c r="Y19" s="707" t="s">
        <v>538</v>
      </c>
      <c r="Z19" s="373" t="s">
        <v>381</v>
      </c>
      <c r="AA19" s="360" t="s">
        <v>176</v>
      </c>
      <c r="AB19" s="707" t="s">
        <v>539</v>
      </c>
      <c r="AC19" s="372"/>
      <c r="AD19" s="372"/>
      <c r="AE19" s="392" t="s">
        <v>527</v>
      </c>
      <c r="AF19" s="347" t="s">
        <v>540</v>
      </c>
      <c r="AG19" s="347"/>
      <c r="AH19" s="79" t="s">
        <v>93</v>
      </c>
      <c r="AI19" s="79" t="s">
        <v>94</v>
      </c>
      <c r="AJ19" s="79" t="s">
        <v>95</v>
      </c>
      <c r="AK19" s="79" t="s">
        <v>96</v>
      </c>
      <c r="AL19" s="79" t="s">
        <v>95</v>
      </c>
      <c r="AN19" s="79" t="s">
        <v>149</v>
      </c>
      <c r="AO19" s="79" t="s">
        <v>153</v>
      </c>
    </row>
    <row r="20" spans="1:41" ht="36.75" customHeight="1" x14ac:dyDescent="0.25">
      <c r="A20" s="783"/>
      <c r="B20" s="718"/>
      <c r="C20" s="708"/>
      <c r="D20" s="368"/>
      <c r="E20" s="689"/>
      <c r="F20" s="708"/>
      <c r="G20" s="392"/>
      <c r="H20" s="392"/>
      <c r="I20" s="60" t="str">
        <f>IF(I19="RARA VEZINSIGNIFICANTE","1. BAJO",IF(I19="RARA VEZMENOR","2. BAJO",IF(I19="IMPROBABLEINSIGNIFICANTE","3. BAJO",IF(I19="IMPROBABLEMENOR","4. BAJO",IF(I19="POSIBLEINSIGNIFICANTE","5. BAJO",IF(I19="RARA VEZMODERADO","1. MODERADO",IF(I19="IMPROBABLEMODERADO","2. MODERADO",IF(I19="POSIBLEMENOR","3. MODERADO",IF(I19="PROBABLEINSIGNIFICANTE","4. MODERADO",IF(I19="RARA VEZMAYOR","1. ALTO",IF(I19="IMPROBABLEMAYOR","2. ALTO",IF(I19="POSIBLEMODERADO","3. ALTO",IF(I19="PROBABLEMENOR","4. ALTO",IF(I19="PROBABLEMODERADO","5. ALTO",IF(I19="CASI SEGUROINSIGNIFICANTE","6. ALTO",IF(I19="CASI SEGUROMENOR","7. ALTO",IF(I19="RARA VEZCATASTRÓFICO","1. EXTREMO",IF(I19="IMPROBABLECATASTRÓFICO","2. EXTREMO",IF(I19="POSIBLEMAYOR","3. EXTREMO",IF(I19="POSIBLECATASTRÓFICO","4. EXTREMO",IF(I19="PROBABLEMAYOR","5. EXTREMO",IF(I19="PROBABLECATASTRÓFICO","6. EXTREMO",IF(I19="CASI SEGUROMODERADO","7. EXTREMO",IF(I19="CASI SEGUROMAYOR","8. EXTREMO",IF(I19="CASI SEGUROCATASTRÓFICO","9. EXTREMO","")))))))))))))))))))))))))</f>
        <v>3. ALTO</v>
      </c>
      <c r="J20" s="375"/>
      <c r="K20" s="376"/>
      <c r="L20" s="96" t="s">
        <v>175</v>
      </c>
      <c r="M20" s="54" t="s">
        <v>126</v>
      </c>
      <c r="N20" s="98">
        <f>IF(M20="ADECUADO",15,IF(M20="INADECUADO",0,""))</f>
        <v>15</v>
      </c>
      <c r="O20" s="379"/>
      <c r="P20" s="381"/>
      <c r="Q20" s="383"/>
      <c r="R20" s="385"/>
      <c r="S20" s="367"/>
      <c r="T20" s="367"/>
      <c r="U20" s="368"/>
      <c r="V20" s="371"/>
      <c r="W20" s="372"/>
      <c r="X20" s="708"/>
      <c r="Y20" s="708"/>
      <c r="Z20" s="559"/>
      <c r="AA20" s="361"/>
      <c r="AB20" s="708"/>
      <c r="AC20" s="372"/>
      <c r="AD20" s="372"/>
      <c r="AE20" s="392"/>
      <c r="AF20" s="347"/>
      <c r="AG20" s="347"/>
      <c r="AH20" s="79" t="s">
        <v>97</v>
      </c>
      <c r="AI20" s="79" t="s">
        <v>98</v>
      </c>
      <c r="AL20" s="79" t="s">
        <v>106</v>
      </c>
      <c r="AN20" s="79" t="s">
        <v>176</v>
      </c>
      <c r="AO20" s="79" t="s">
        <v>154</v>
      </c>
    </row>
    <row r="21" spans="1:41" ht="36.75" customHeight="1" x14ac:dyDescent="0.25">
      <c r="A21" s="783"/>
      <c r="B21" s="718"/>
      <c r="C21" s="708"/>
      <c r="D21" s="368"/>
      <c r="E21" s="689"/>
      <c r="F21" s="708"/>
      <c r="G21" s="392"/>
      <c r="H21" s="392"/>
      <c r="I21" s="60" t="str">
        <f>IF(OR(I20="1. BAJO",I20="2. BAJO",I20="3. BAJO",I20="4. BAJO",I20="5. BAJO"),"BAJO",IF(OR(I20="1. MODERADO",I20="2. MODERADO",I20="3. MODERADO",I20="4. MODERADO"),"MODERADO",IF(OR(I20="1. ALTO",I20="2. ALTO",I20="3. ALTO",I20="4. ALTO",I20="5. ALTO",I20="6. ALTO",I20="7. ALTO"),"ALTO",IF(OR(I20="1. EXTREMO",I20="2. EXTREMO",I20="3. EXTREMO",I20="4. EXTREMO",I20="5. EXTREMO",I20="6. EXTREMO",I20="7. EXTREMO",I20="8. EXTREMO",I20="9. EXTREMO"),"EXTREMO",""))))</f>
        <v>ALTO</v>
      </c>
      <c r="J21" s="375"/>
      <c r="K21" s="376"/>
      <c r="L21" s="99" t="s">
        <v>90</v>
      </c>
      <c r="M21" s="54" t="s">
        <v>127</v>
      </c>
      <c r="N21" s="98">
        <f>IF(M21="OPORTUNA",15,IF(M21="INOPORTUNA",0,""))</f>
        <v>15</v>
      </c>
      <c r="O21" s="379"/>
      <c r="P21" s="381"/>
      <c r="Q21" s="383"/>
      <c r="R21" s="385"/>
      <c r="S21" s="100" t="s">
        <v>143</v>
      </c>
      <c r="T21" s="100" t="s">
        <v>144</v>
      </c>
      <c r="U21" s="368"/>
      <c r="V21" s="371"/>
      <c r="W21" s="372"/>
      <c r="X21" s="708"/>
      <c r="Y21" s="708"/>
      <c r="Z21" s="559"/>
      <c r="AA21" s="361"/>
      <c r="AB21" s="708"/>
      <c r="AC21" s="372"/>
      <c r="AD21" s="372"/>
      <c r="AE21" s="392"/>
      <c r="AF21" s="347"/>
      <c r="AG21" s="347"/>
      <c r="AH21" s="79" t="s">
        <v>100</v>
      </c>
      <c r="AI21" s="79" t="s">
        <v>101</v>
      </c>
      <c r="AJ21" s="79" t="s">
        <v>102</v>
      </c>
      <c r="AK21" s="79" t="s">
        <v>103</v>
      </c>
      <c r="AL21" s="79" t="s">
        <v>111</v>
      </c>
      <c r="AO21" s="79" t="s">
        <v>155</v>
      </c>
    </row>
    <row r="22" spans="1:41" ht="36.75" customHeight="1" x14ac:dyDescent="0.25">
      <c r="A22" s="783"/>
      <c r="B22" s="718"/>
      <c r="C22" s="708"/>
      <c r="D22" s="368"/>
      <c r="E22" s="66" t="s">
        <v>151</v>
      </c>
      <c r="F22" s="708"/>
      <c r="G22" s="392"/>
      <c r="H22" s="392"/>
      <c r="I22" s="60"/>
      <c r="J22" s="375"/>
      <c r="K22" s="376"/>
      <c r="L22" s="96" t="s">
        <v>218</v>
      </c>
      <c r="M22" s="54" t="s">
        <v>128</v>
      </c>
      <c r="N22" s="98">
        <f>IF(M22="PREVENIR",15,IF(M22="DETECTAR",10,IF(M22="NO ES UN CONTROL",0,"")))</f>
        <v>15</v>
      </c>
      <c r="O22" s="349" t="str">
        <f>IF(O19&lt;86,"DÉBIL",IF(O19&lt;96,"MODERADO",IF(O19&lt;101,"FUERTE","")))</f>
        <v>FUERTE</v>
      </c>
      <c r="P22" s="381"/>
      <c r="Q22" s="351" t="str">
        <f>IF(AND(O22="FUERTE",P19="FUERTE (SIEMPRE SE EJECUTA)"),"FUERTE",IF(OR(O22="DÉBIL",P19="DÉBIL (NO SE EJECUTA)"),"DÉBIL",IF(OR(O22="MODERADO",P19="MODERADO (ALGUNAS VECES)"),"MODERADO")))</f>
        <v>FUERTE</v>
      </c>
      <c r="R22" s="353" t="str">
        <f>IF(AND(O22="FUERTE",P19="FUERTE (SIEMPRE SE EJECUTA)"),"NO","SÍ")</f>
        <v>NO</v>
      </c>
      <c r="S22" s="355">
        <f>IF(AND($Q$22="FUERTE",$S$19="DIRECTAMENTE",$T$19="DIRECTAMENTE"),2,IF(AND($Q$22="FUERTE",$S$19="DIRECTAMENTE",$T$19="INDIRECTAMENTE"),2,IF(AND($Q$22="FUERTE",$S$19="DIRECTAMENTE",$T$19="NO DISMINUYE"),2,IF(AND($Q$22="FUERTE",$S$19="NO DISMINUYE",$T$19="DIRECTAMENTE"),0,IF(AND($Q$22="MODERADO",$S$19="DIRECTAMENTE",$T$19="DIRECTAMENTE"),1,IF(AND($Q$22="MODERADO",$S$19="DIRECTAMENTE",$T$19="INDIRECTAMENTE"),1,IF(AND($Q$22="MODERADO",$S$19="DIRECTAMENTE",$T$19="NO DISMINUYE"),1,IF(AND($Q$22="MODERADO",$S$19="NO DISMINUYE",$T$19="DIRECTAMENTE"),0,"N/A"))))))))</f>
        <v>2</v>
      </c>
      <c r="T22" s="356">
        <f>IF(AND($Q$22="FUERTE",$S$19="DIRECTAMENTE",$T$19="DIRECTAMENTE"),2,IF(AND($Q$22="FUERTE",$S$19="DIRECTAMENTE",$T$19="INDIRECTAMENTE"),1,IF(AND($Q$22="FUERTE",$S$19="DIRECTAMENTE",$T$19="NO DISMINUYE"),0,IF(AND($Q$22="FUERTE",$S$19="NO DISMINUYE",$T$19="DIRECTAMENTE"),2,IF(AND($Q$22="MODERADO",$S$19="DIRECTAMENTE",$T$19="DIRECTAMENTE"),1,IF(AND($Q$22="MODERADO",$S$19="DIRECTAMENTE",$T$19="INDIRECTAMENTE"),0,IF(AND($Q$22="MODERADO",$S$19="DIRECTAMENTE",$T$19="NO DISMINUYE"),0,IF(AND($Q$22="MODERADO",$S$19="NO DISMINUYE",$T$19="DIRECTAMENTE"),1,"N/A"))))))))</f>
        <v>2</v>
      </c>
      <c r="U22" s="368"/>
      <c r="V22" s="371"/>
      <c r="W22" s="372"/>
      <c r="X22" s="708"/>
      <c r="Y22" s="708"/>
      <c r="Z22" s="556"/>
      <c r="AA22" s="361"/>
      <c r="AB22" s="708"/>
      <c r="AC22" s="372"/>
      <c r="AD22" s="372"/>
      <c r="AE22" s="392"/>
      <c r="AF22" s="347" t="s">
        <v>541</v>
      </c>
      <c r="AG22" s="347"/>
      <c r="AH22" s="79" t="s">
        <v>97</v>
      </c>
      <c r="AO22" s="79" t="s">
        <v>156</v>
      </c>
    </row>
    <row r="23" spans="1:41" ht="36.75" customHeight="1" x14ac:dyDescent="0.25">
      <c r="A23" s="783"/>
      <c r="B23" s="718"/>
      <c r="C23" s="708"/>
      <c r="D23" s="368"/>
      <c r="E23" s="689" t="s">
        <v>542</v>
      </c>
      <c r="F23" s="708"/>
      <c r="G23" s="392"/>
      <c r="H23" s="392"/>
      <c r="I23" s="60"/>
      <c r="J23" s="375"/>
      <c r="K23" s="376"/>
      <c r="L23" s="96" t="s">
        <v>116</v>
      </c>
      <c r="M23" s="54" t="s">
        <v>84</v>
      </c>
      <c r="N23" s="98">
        <f>IF(M23="CONFIABLE",15,IF(M23="NO CONFIABLE",0,""))</f>
        <v>15</v>
      </c>
      <c r="O23" s="350"/>
      <c r="P23" s="381"/>
      <c r="Q23" s="351"/>
      <c r="R23" s="353"/>
      <c r="S23" s="355"/>
      <c r="T23" s="357"/>
      <c r="U23" s="368"/>
      <c r="V23" s="371"/>
      <c r="W23" s="372"/>
      <c r="X23" s="708"/>
      <c r="Y23" s="708"/>
      <c r="Z23" s="66" t="s">
        <v>181</v>
      </c>
      <c r="AA23" s="361"/>
      <c r="AB23" s="708"/>
      <c r="AC23" s="372"/>
      <c r="AD23" s="372"/>
      <c r="AE23" s="392"/>
      <c r="AF23" s="347"/>
      <c r="AG23" s="347"/>
      <c r="AH23" s="79" t="s">
        <v>142</v>
      </c>
      <c r="AJ23" s="79" t="s">
        <v>129</v>
      </c>
      <c r="AK23" s="79" t="s">
        <v>128</v>
      </c>
      <c r="AL23" s="79" t="s">
        <v>130</v>
      </c>
      <c r="AO23" s="79" t="s">
        <v>157</v>
      </c>
    </row>
    <row r="24" spans="1:41" ht="36.75" customHeight="1" x14ac:dyDescent="0.25">
      <c r="A24" s="783"/>
      <c r="B24" s="718"/>
      <c r="C24" s="708"/>
      <c r="D24" s="368"/>
      <c r="E24" s="689"/>
      <c r="F24" s="708"/>
      <c r="G24" s="392"/>
      <c r="H24" s="392"/>
      <c r="I24" s="60"/>
      <c r="J24" s="375"/>
      <c r="K24" s="376"/>
      <c r="L24" s="96" t="s">
        <v>117</v>
      </c>
      <c r="M24" s="54" t="s">
        <v>86</v>
      </c>
      <c r="N24" s="98">
        <f>IF(M24="SE INVESTIGAN Y SE RESUELVEN OPORTUNAMENTE",15,IF(M24="NO SE INVESTIGAN Y SE RESUELVEN OPORTUNAMENTE",0,""))</f>
        <v>15</v>
      </c>
      <c r="O24" s="350"/>
      <c r="P24" s="381"/>
      <c r="Q24" s="351"/>
      <c r="R24" s="353"/>
      <c r="S24" s="355"/>
      <c r="T24" s="357"/>
      <c r="U24" s="368"/>
      <c r="V24" s="371"/>
      <c r="W24" s="372"/>
      <c r="X24" s="708"/>
      <c r="Y24" s="708"/>
      <c r="Z24" s="373" t="s">
        <v>543</v>
      </c>
      <c r="AA24" s="361"/>
      <c r="AB24" s="708"/>
      <c r="AC24" s="372"/>
      <c r="AD24" s="372"/>
      <c r="AE24" s="392"/>
      <c r="AF24" s="347"/>
      <c r="AG24" s="347"/>
      <c r="AH24" s="79" t="s">
        <v>98</v>
      </c>
      <c r="AO24" s="79" t="s">
        <v>158</v>
      </c>
    </row>
    <row r="25" spans="1:41" ht="36.75" customHeight="1" x14ac:dyDescent="0.25">
      <c r="A25" s="784"/>
      <c r="B25" s="718"/>
      <c r="C25" s="341"/>
      <c r="D25" s="369"/>
      <c r="E25" s="690"/>
      <c r="F25" s="341"/>
      <c r="G25" s="393"/>
      <c r="H25" s="393"/>
      <c r="I25" s="60"/>
      <c r="J25" s="375"/>
      <c r="K25" s="377"/>
      <c r="L25" s="102" t="s">
        <v>118</v>
      </c>
      <c r="M25" s="61" t="s">
        <v>88</v>
      </c>
      <c r="N25" s="104">
        <f>IF(M25="COMPLETA",10,IF(M25="INCOMPLETA",5,IF(M25="NO EXISTE",0,"")))</f>
        <v>10</v>
      </c>
      <c r="O25" s="350"/>
      <c r="P25" s="382"/>
      <c r="Q25" s="352"/>
      <c r="R25" s="354"/>
      <c r="S25" s="356"/>
      <c r="T25" s="357"/>
      <c r="U25" s="369"/>
      <c r="V25" s="371"/>
      <c r="W25" s="373"/>
      <c r="X25" s="341"/>
      <c r="Y25" s="341"/>
      <c r="Z25" s="556"/>
      <c r="AA25" s="362"/>
      <c r="AB25" s="341"/>
      <c r="AC25" s="373"/>
      <c r="AD25" s="373"/>
      <c r="AE25" s="393"/>
      <c r="AF25" s="348"/>
      <c r="AG25" s="348"/>
      <c r="AO25" s="79" t="s">
        <v>159</v>
      </c>
    </row>
    <row r="26" spans="1:41" ht="27.75" customHeight="1" x14ac:dyDescent="0.25">
      <c r="A26" s="722" t="s">
        <v>70</v>
      </c>
      <c r="B26" s="723"/>
      <c r="C26" s="723"/>
      <c r="D26" s="723"/>
      <c r="E26" s="723"/>
      <c r="F26" s="723"/>
      <c r="G26" s="723"/>
      <c r="H26" s="723"/>
      <c r="I26" s="723"/>
      <c r="J26" s="723"/>
      <c r="K26" s="723"/>
      <c r="L26" s="723"/>
      <c r="M26" s="723"/>
      <c r="N26" s="723"/>
      <c r="O26" s="723"/>
      <c r="P26" s="723"/>
      <c r="Q26" s="723"/>
      <c r="R26" s="723"/>
      <c r="S26" s="723"/>
      <c r="T26" s="723"/>
      <c r="U26" s="723"/>
      <c r="V26" s="723"/>
      <c r="W26" s="723"/>
      <c r="X26" s="723"/>
      <c r="Y26" s="723"/>
      <c r="Z26" s="723"/>
      <c r="AA26" s="723"/>
      <c r="AB26" s="723"/>
      <c r="AC26" s="723"/>
      <c r="AD26" s="723"/>
      <c r="AE26" s="723"/>
      <c r="AF26" s="723"/>
      <c r="AG26" s="724"/>
      <c r="AO26" s="79" t="s">
        <v>160</v>
      </c>
    </row>
    <row r="27" spans="1:41" ht="21.75" customHeight="1" x14ac:dyDescent="0.25">
      <c r="A27" s="774" t="s">
        <v>34</v>
      </c>
      <c r="B27" s="775"/>
      <c r="C27" s="775"/>
      <c r="D27" s="775"/>
      <c r="E27" s="775"/>
      <c r="F27" s="775"/>
      <c r="G27" s="775"/>
      <c r="H27" s="775"/>
      <c r="I27" s="775"/>
      <c r="J27" s="775"/>
      <c r="K27" s="775"/>
      <c r="L27" s="775"/>
      <c r="M27" s="775"/>
      <c r="N27" s="775"/>
      <c r="O27" s="775"/>
      <c r="P27" s="775"/>
      <c r="Q27" s="775"/>
      <c r="R27" s="775"/>
      <c r="S27" s="775"/>
      <c r="T27" s="775"/>
      <c r="U27" s="775"/>
      <c r="V27" s="775"/>
      <c r="W27" s="775"/>
      <c r="X27" s="775"/>
      <c r="Y27" s="775"/>
      <c r="Z27" s="775"/>
      <c r="AA27" s="775"/>
      <c r="AB27" s="775"/>
      <c r="AC27" s="775"/>
      <c r="AD27" s="775"/>
      <c r="AE27" s="775"/>
      <c r="AF27" s="775"/>
      <c r="AG27" s="776"/>
      <c r="AO27" s="79" t="s">
        <v>161</v>
      </c>
    </row>
    <row r="28" spans="1:41" ht="27.75" customHeight="1" x14ac:dyDescent="0.25">
      <c r="A28" s="777" t="s">
        <v>55</v>
      </c>
      <c r="B28" s="778"/>
      <c r="C28" s="777" t="s">
        <v>67</v>
      </c>
      <c r="D28" s="779"/>
      <c r="E28" s="779"/>
      <c r="F28" s="779"/>
      <c r="G28" s="779"/>
      <c r="H28" s="779"/>
      <c r="I28" s="779"/>
      <c r="J28" s="779"/>
      <c r="K28" s="779"/>
      <c r="L28" s="779"/>
      <c r="M28" s="779"/>
      <c r="N28" s="779"/>
      <c r="O28" s="779"/>
      <c r="P28" s="779"/>
      <c r="Q28" s="779"/>
      <c r="R28" s="779"/>
      <c r="S28" s="779"/>
      <c r="T28" s="779"/>
      <c r="U28" s="779"/>
      <c r="V28" s="779"/>
      <c r="W28" s="779"/>
      <c r="X28" s="779"/>
      <c r="Y28" s="778"/>
      <c r="Z28" s="780" t="s">
        <v>182</v>
      </c>
      <c r="AA28" s="781"/>
      <c r="AB28" s="781"/>
      <c r="AC28" s="782"/>
      <c r="AD28" s="780" t="s">
        <v>26</v>
      </c>
      <c r="AE28" s="781"/>
      <c r="AF28" s="781"/>
      <c r="AG28" s="782"/>
      <c r="AO28" s="79" t="s">
        <v>162</v>
      </c>
    </row>
    <row r="29" spans="1:41" s="108" customFormat="1" ht="27.75" customHeight="1" x14ac:dyDescent="0.25">
      <c r="A29" s="596">
        <v>1</v>
      </c>
      <c r="B29" s="597"/>
      <c r="C29" s="722" t="s">
        <v>544</v>
      </c>
      <c r="D29" s="772"/>
      <c r="E29" s="772"/>
      <c r="F29" s="772"/>
      <c r="G29" s="772"/>
      <c r="H29" s="772"/>
      <c r="I29" s="772"/>
      <c r="J29" s="772"/>
      <c r="K29" s="772"/>
      <c r="L29" s="772"/>
      <c r="M29" s="772"/>
      <c r="N29" s="772"/>
      <c r="O29" s="772"/>
      <c r="P29" s="772"/>
      <c r="Q29" s="772"/>
      <c r="R29" s="772"/>
      <c r="S29" s="772"/>
      <c r="T29" s="772"/>
      <c r="U29" s="772"/>
      <c r="V29" s="772"/>
      <c r="W29" s="772"/>
      <c r="X29" s="772"/>
      <c r="Y29" s="597"/>
      <c r="Z29" s="773">
        <v>43131</v>
      </c>
      <c r="AA29" s="599"/>
      <c r="AB29" s="599"/>
      <c r="AC29" s="600"/>
      <c r="AD29" s="598" t="s">
        <v>545</v>
      </c>
      <c r="AE29" s="599"/>
      <c r="AF29" s="599"/>
      <c r="AG29" s="599"/>
      <c r="AO29" s="79" t="s">
        <v>163</v>
      </c>
    </row>
    <row r="30" spans="1:41" s="108" customFormat="1" ht="27.75" customHeight="1" x14ac:dyDescent="0.25">
      <c r="A30" s="596">
        <v>2</v>
      </c>
      <c r="B30" s="597"/>
      <c r="C30" s="722" t="s">
        <v>546</v>
      </c>
      <c r="D30" s="772"/>
      <c r="E30" s="772"/>
      <c r="F30" s="772"/>
      <c r="G30" s="772"/>
      <c r="H30" s="772"/>
      <c r="I30" s="772"/>
      <c r="J30" s="772"/>
      <c r="K30" s="772"/>
      <c r="L30" s="772"/>
      <c r="M30" s="772"/>
      <c r="N30" s="772"/>
      <c r="O30" s="772"/>
      <c r="P30" s="772"/>
      <c r="Q30" s="772"/>
      <c r="R30" s="772"/>
      <c r="S30" s="772"/>
      <c r="T30" s="772"/>
      <c r="U30" s="772"/>
      <c r="V30" s="772"/>
      <c r="W30" s="772"/>
      <c r="X30" s="772"/>
      <c r="Y30" s="597"/>
      <c r="Z30" s="773">
        <v>43496</v>
      </c>
      <c r="AA30" s="599"/>
      <c r="AB30" s="599"/>
      <c r="AC30" s="600"/>
      <c r="AD30" s="722" t="s">
        <v>547</v>
      </c>
      <c r="AE30" s="599"/>
      <c r="AF30" s="599"/>
      <c r="AG30" s="600"/>
      <c r="AO30" s="79" t="s">
        <v>365</v>
      </c>
    </row>
    <row r="31" spans="1:41" s="108" customFormat="1" ht="27.75" customHeight="1" x14ac:dyDescent="0.25">
      <c r="A31" s="596">
        <v>3</v>
      </c>
      <c r="B31" s="597"/>
      <c r="C31" s="722" t="s">
        <v>546</v>
      </c>
      <c r="D31" s="772"/>
      <c r="E31" s="772"/>
      <c r="F31" s="772"/>
      <c r="G31" s="772"/>
      <c r="H31" s="772"/>
      <c r="I31" s="772"/>
      <c r="J31" s="772"/>
      <c r="K31" s="772"/>
      <c r="L31" s="772"/>
      <c r="M31" s="772"/>
      <c r="N31" s="772"/>
      <c r="O31" s="772"/>
      <c r="P31" s="772"/>
      <c r="Q31" s="772"/>
      <c r="R31" s="772"/>
      <c r="S31" s="772"/>
      <c r="T31" s="772"/>
      <c r="U31" s="772"/>
      <c r="V31" s="772"/>
      <c r="W31" s="772"/>
      <c r="X31" s="772"/>
      <c r="Y31" s="597"/>
      <c r="Z31" s="773">
        <v>43861</v>
      </c>
      <c r="AA31" s="599"/>
      <c r="AB31" s="599"/>
      <c r="AC31" s="600"/>
      <c r="AD31" s="722" t="s">
        <v>548</v>
      </c>
      <c r="AE31" s="599"/>
      <c r="AF31" s="599"/>
      <c r="AG31" s="599"/>
      <c r="AO31" s="79" t="s">
        <v>164</v>
      </c>
    </row>
    <row r="32" spans="1:41" ht="15" customHeight="1" x14ac:dyDescent="0.25">
      <c r="A32" s="774" t="s">
        <v>37</v>
      </c>
      <c r="B32" s="775"/>
      <c r="C32" s="775"/>
      <c r="D32" s="775"/>
      <c r="E32" s="775"/>
      <c r="F32" s="775"/>
      <c r="G32" s="775"/>
      <c r="H32" s="775"/>
      <c r="I32" s="775"/>
      <c r="J32" s="775"/>
      <c r="K32" s="775"/>
      <c r="L32" s="775"/>
      <c r="M32" s="775"/>
      <c r="N32" s="775"/>
      <c r="O32" s="775"/>
      <c r="P32" s="775"/>
      <c r="Q32" s="775"/>
      <c r="R32" s="775"/>
      <c r="S32" s="775"/>
      <c r="T32" s="775"/>
      <c r="U32" s="775"/>
      <c r="V32" s="775"/>
      <c r="W32" s="775"/>
      <c r="X32" s="775"/>
      <c r="Y32" s="775"/>
      <c r="Z32" s="775"/>
      <c r="AA32" s="775"/>
      <c r="AB32" s="775"/>
      <c r="AC32" s="775"/>
      <c r="AD32" s="775"/>
      <c r="AE32" s="775"/>
      <c r="AF32" s="775"/>
      <c r="AG32" s="776"/>
      <c r="AO32" s="79" t="s">
        <v>165</v>
      </c>
    </row>
    <row r="33" spans="1:41" s="106" customFormat="1" ht="30.75" customHeight="1" x14ac:dyDescent="0.25">
      <c r="A33" s="467" t="s">
        <v>26</v>
      </c>
      <c r="B33" s="467"/>
      <c r="C33" s="467"/>
      <c r="D33" s="467"/>
      <c r="E33" s="467"/>
      <c r="F33" s="467"/>
      <c r="G33" s="467" t="s">
        <v>77</v>
      </c>
      <c r="H33" s="467"/>
      <c r="I33" s="467"/>
      <c r="J33" s="467"/>
      <c r="K33" s="467"/>
      <c r="L33" s="467"/>
      <c r="M33" s="468" t="s">
        <v>69</v>
      </c>
      <c r="N33" s="469"/>
      <c r="O33" s="469"/>
      <c r="P33" s="469"/>
      <c r="Q33" s="469"/>
      <c r="R33" s="469"/>
      <c r="S33" s="469"/>
      <c r="T33" s="469"/>
      <c r="U33" s="469"/>
      <c r="V33" s="470"/>
      <c r="W33" s="468" t="s">
        <v>150</v>
      </c>
      <c r="X33" s="469"/>
      <c r="Y33" s="469"/>
      <c r="Z33" s="469"/>
      <c r="AA33" s="470"/>
      <c r="AB33" s="471" t="s">
        <v>549</v>
      </c>
      <c r="AC33" s="471"/>
      <c r="AD33" s="471"/>
      <c r="AE33" s="471"/>
      <c r="AF33" s="471"/>
      <c r="AG33" s="471"/>
      <c r="AH33" s="105"/>
      <c r="AO33" s="79" t="s">
        <v>166</v>
      </c>
    </row>
    <row r="34" spans="1:41" s="107" customFormat="1" ht="33.75" customHeight="1" x14ac:dyDescent="0.25">
      <c r="A34" s="109" t="s">
        <v>32</v>
      </c>
      <c r="B34" s="452" t="s">
        <v>550</v>
      </c>
      <c r="C34" s="453"/>
      <c r="D34" s="453"/>
      <c r="E34" s="453"/>
      <c r="F34" s="454"/>
      <c r="G34" s="110" t="s">
        <v>32</v>
      </c>
      <c r="H34" s="452" t="s">
        <v>551</v>
      </c>
      <c r="I34" s="453"/>
      <c r="J34" s="453"/>
      <c r="K34" s="453"/>
      <c r="L34" s="454"/>
      <c r="M34" s="110" t="s">
        <v>32</v>
      </c>
      <c r="N34" s="111"/>
      <c r="O34" s="455" t="s">
        <v>552</v>
      </c>
      <c r="P34" s="455"/>
      <c r="Q34" s="455"/>
      <c r="R34" s="455"/>
      <c r="S34" s="455"/>
      <c r="T34" s="455"/>
      <c r="U34" s="455"/>
      <c r="V34" s="456"/>
      <c r="W34" s="189" t="s">
        <v>32</v>
      </c>
      <c r="X34" s="468" t="s">
        <v>553</v>
      </c>
      <c r="Y34" s="469"/>
      <c r="Z34" s="469"/>
      <c r="AA34" s="470"/>
      <c r="AB34" s="189" t="s">
        <v>32</v>
      </c>
      <c r="AC34" s="771" t="s">
        <v>554</v>
      </c>
      <c r="AD34" s="771"/>
      <c r="AE34" s="771"/>
      <c r="AF34" s="771"/>
      <c r="AG34" s="771"/>
      <c r="AO34" s="79" t="s">
        <v>167</v>
      </c>
    </row>
    <row r="35" spans="1:41" s="107" customFormat="1" ht="32.25" customHeight="1" x14ac:dyDescent="0.25">
      <c r="A35" s="109" t="s">
        <v>33</v>
      </c>
      <c r="B35" s="452" t="s">
        <v>555</v>
      </c>
      <c r="C35" s="453"/>
      <c r="D35" s="453"/>
      <c r="E35" s="453"/>
      <c r="F35" s="454"/>
      <c r="G35" s="109" t="s">
        <v>33</v>
      </c>
      <c r="H35" s="458" t="s">
        <v>556</v>
      </c>
      <c r="I35" s="458"/>
      <c r="J35" s="458"/>
      <c r="K35" s="458"/>
      <c r="L35" s="458"/>
      <c r="M35" s="110" t="s">
        <v>33</v>
      </c>
      <c r="N35" s="113"/>
      <c r="O35" s="458" t="s">
        <v>557</v>
      </c>
      <c r="P35" s="458"/>
      <c r="Q35" s="458"/>
      <c r="R35" s="458"/>
      <c r="S35" s="458"/>
      <c r="T35" s="458"/>
      <c r="U35" s="458"/>
      <c r="V35" s="458"/>
      <c r="W35" s="190" t="s">
        <v>33</v>
      </c>
      <c r="X35" s="468" t="s">
        <v>558</v>
      </c>
      <c r="Y35" s="469"/>
      <c r="Z35" s="469"/>
      <c r="AA35" s="470"/>
      <c r="AB35" s="190" t="s">
        <v>33</v>
      </c>
      <c r="AC35" s="771" t="s">
        <v>558</v>
      </c>
      <c r="AD35" s="771"/>
      <c r="AE35" s="771"/>
      <c r="AF35" s="771"/>
      <c r="AG35" s="771"/>
      <c r="AO35" s="79" t="s">
        <v>168</v>
      </c>
    </row>
    <row r="36" spans="1:41" s="108" customFormat="1" x14ac:dyDescent="0.25">
      <c r="D36" s="79"/>
      <c r="AO36" s="79" t="s">
        <v>169</v>
      </c>
    </row>
    <row r="37" spans="1:41" x14ac:dyDescent="0.25">
      <c r="AO37" s="79" t="s">
        <v>170</v>
      </c>
    </row>
    <row r="38" spans="1:41" x14ac:dyDescent="0.25">
      <c r="AO38" s="79" t="s">
        <v>171</v>
      </c>
    </row>
    <row r="39" spans="1:41" x14ac:dyDescent="0.25">
      <c r="AO39" s="79" t="s">
        <v>172</v>
      </c>
    </row>
    <row r="40" spans="1:41" x14ac:dyDescent="0.25">
      <c r="AO40" s="79" t="s">
        <v>173</v>
      </c>
    </row>
    <row r="41" spans="1:41" x14ac:dyDescent="0.25">
      <c r="AO41" s="79" t="s">
        <v>174</v>
      </c>
    </row>
  </sheetData>
  <sheetProtection selectLockedCells="1"/>
  <dataConsolidate/>
  <mergeCells count="143">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W10:W11"/>
    <mergeCell ref="X10:X11"/>
    <mergeCell ref="Y10:AB10"/>
    <mergeCell ref="A12:A18"/>
    <mergeCell ref="B12:B18"/>
    <mergeCell ref="C12:C18"/>
    <mergeCell ref="D12:D18"/>
    <mergeCell ref="E12:E14"/>
    <mergeCell ref="F12:F18"/>
    <mergeCell ref="G12:G18"/>
    <mergeCell ref="Q10:Q11"/>
    <mergeCell ref="R10:R11"/>
    <mergeCell ref="S10:S11"/>
    <mergeCell ref="T10:T11"/>
    <mergeCell ref="U10:U11"/>
    <mergeCell ref="V10:V11"/>
    <mergeCell ref="AD12:AD18"/>
    <mergeCell ref="AE12:AE18"/>
    <mergeCell ref="AF12:AF14"/>
    <mergeCell ref="AG12:AG18"/>
    <mergeCell ref="O15:O18"/>
    <mergeCell ref="Q15:Q18"/>
    <mergeCell ref="R15:R18"/>
    <mergeCell ref="S15:S18"/>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O12:O14"/>
    <mergeCell ref="P12:P18"/>
    <mergeCell ref="J19:J25"/>
    <mergeCell ref="K19:K25"/>
    <mergeCell ref="O19:O21"/>
    <mergeCell ref="P19:P25"/>
    <mergeCell ref="Q19:Q21"/>
    <mergeCell ref="R19:R21"/>
    <mergeCell ref="E16:E18"/>
    <mergeCell ref="Z17:Z18"/>
    <mergeCell ref="A19:A25"/>
    <mergeCell ref="B19:B25"/>
    <mergeCell ref="C19:C25"/>
    <mergeCell ref="D19:D25"/>
    <mergeCell ref="E19:E21"/>
    <mergeCell ref="F19:F25"/>
    <mergeCell ref="G19:G25"/>
    <mergeCell ref="H19:H25"/>
    <mergeCell ref="H12:H18"/>
    <mergeCell ref="J12:J18"/>
    <mergeCell ref="K12:K18"/>
    <mergeCell ref="Q12:Q14"/>
    <mergeCell ref="AF22:AF25"/>
    <mergeCell ref="Y19:Y25"/>
    <mergeCell ref="Z19:Z22"/>
    <mergeCell ref="AA19:AA25"/>
    <mergeCell ref="AB19:AB25"/>
    <mergeCell ref="AC19:AC25"/>
    <mergeCell ref="AD19:AD25"/>
    <mergeCell ref="S19:S20"/>
    <mergeCell ref="T19:T20"/>
    <mergeCell ref="U19:U25"/>
    <mergeCell ref="V19:V25"/>
    <mergeCell ref="W19:W25"/>
    <mergeCell ref="X19:X25"/>
    <mergeCell ref="A29:B29"/>
    <mergeCell ref="C29:Y29"/>
    <mergeCell ref="Z29:AC29"/>
    <mergeCell ref="AD29:AG29"/>
    <mergeCell ref="A30:B30"/>
    <mergeCell ref="C30:Y30"/>
    <mergeCell ref="Z30:AC30"/>
    <mergeCell ref="AD30:AG30"/>
    <mergeCell ref="E23:E25"/>
    <mergeCell ref="Z24:Z25"/>
    <mergeCell ref="A26:AG26"/>
    <mergeCell ref="A27:AG27"/>
    <mergeCell ref="A28:B28"/>
    <mergeCell ref="C28:Y28"/>
    <mergeCell ref="Z28:AC28"/>
    <mergeCell ref="AD28:AG28"/>
    <mergeCell ref="AE19:AE25"/>
    <mergeCell ref="AF19:AF21"/>
    <mergeCell ref="AG19:AG25"/>
    <mergeCell ref="O22:O25"/>
    <mergeCell ref="Q22:Q25"/>
    <mergeCell ref="R22:R25"/>
    <mergeCell ref="S22:S25"/>
    <mergeCell ref="T22:T25"/>
    <mergeCell ref="A31:B31"/>
    <mergeCell ref="C31:Y31"/>
    <mergeCell ref="Z31:AC31"/>
    <mergeCell ref="AD31:AG31"/>
    <mergeCell ref="A32:AG32"/>
    <mergeCell ref="A33:F33"/>
    <mergeCell ref="G33:L33"/>
    <mergeCell ref="M33:V33"/>
    <mergeCell ref="W33:AA33"/>
    <mergeCell ref="AB33:AG33"/>
    <mergeCell ref="B34:F34"/>
    <mergeCell ref="H34:L34"/>
    <mergeCell ref="O34:V34"/>
    <mergeCell ref="X34:AA34"/>
    <mergeCell ref="AC34:AG34"/>
    <mergeCell ref="B35:F35"/>
    <mergeCell ref="H35:L35"/>
    <mergeCell ref="O35:V35"/>
    <mergeCell ref="X35:AA35"/>
    <mergeCell ref="AC35:AG35"/>
  </mergeCells>
  <conditionalFormatting sqref="J19:J25">
    <cfRule type="containsText" dxfId="63" priority="13" operator="containsText" text="EXTREMO">
      <formula>NOT(ISERROR(SEARCH("EXTREMO",J19)))</formula>
    </cfRule>
    <cfRule type="containsText" dxfId="62" priority="14" operator="containsText" text="ALTO">
      <formula>NOT(ISERROR(SEARCH("ALTO",J19)))</formula>
    </cfRule>
    <cfRule type="containsText" dxfId="61" priority="15" operator="containsText" text="MODERADO">
      <formula>NOT(ISERROR(SEARCH("MODERADO",J19)))</formula>
    </cfRule>
    <cfRule type="containsText" dxfId="60" priority="16" operator="containsText" text="BAJO">
      <formula>NOT(ISERROR(SEARCH("BAJO",J19)))</formula>
    </cfRule>
  </conditionalFormatting>
  <conditionalFormatting sqref="U19:U25">
    <cfRule type="containsText" dxfId="59" priority="9" operator="containsText" text="EXTREMO">
      <formula>NOT(ISERROR(SEARCH("EXTREMO",U19)))</formula>
    </cfRule>
    <cfRule type="containsText" dxfId="58" priority="10" operator="containsText" text="MODERADO">
      <formula>NOT(ISERROR(SEARCH("MODERADO",U19)))</formula>
    </cfRule>
    <cfRule type="containsText" dxfId="57" priority="11" operator="containsText" text="ALTO">
      <formula>NOT(ISERROR(SEARCH("ALTO",U19)))</formula>
    </cfRule>
    <cfRule type="containsText" dxfId="56" priority="12" operator="containsText" text="BAJO">
      <formula>NOT(ISERROR(SEARCH("BAJO",U19)))</formula>
    </cfRule>
  </conditionalFormatting>
  <conditionalFormatting sqref="U12:U18">
    <cfRule type="containsText" dxfId="55" priority="1" operator="containsText" text="EXTREMO">
      <formula>NOT(ISERROR(SEARCH("EXTREMO",U12)))</formula>
    </cfRule>
    <cfRule type="containsText" dxfId="54" priority="2" operator="containsText" text="MODERADO">
      <formula>NOT(ISERROR(SEARCH("MODERADO",U12)))</formula>
    </cfRule>
    <cfRule type="containsText" dxfId="53" priority="3" operator="containsText" text="ALTO">
      <formula>NOT(ISERROR(SEARCH("ALTO",U12)))</formula>
    </cfRule>
    <cfRule type="containsText" dxfId="52" priority="4" operator="containsText" text="BAJO">
      <formula>NOT(ISERROR(SEARCH("BAJO",U12)))</formula>
    </cfRule>
  </conditionalFormatting>
  <conditionalFormatting sqref="J12:J18">
    <cfRule type="containsText" dxfId="51" priority="5" operator="containsText" text="EXTREMO">
      <formula>NOT(ISERROR(SEARCH("EXTREMO",J12)))</formula>
    </cfRule>
    <cfRule type="containsText" dxfId="50" priority="6" operator="containsText" text="ALTO">
      <formula>NOT(ISERROR(SEARCH("ALTO",J12)))</formula>
    </cfRule>
    <cfRule type="containsText" dxfId="49" priority="7" operator="containsText" text="MODERADO">
      <formula>NOT(ISERROR(SEARCH("MODERADO",J12)))</formula>
    </cfRule>
    <cfRule type="containsText" dxfId="48" priority="8" operator="containsText" text="BAJO">
      <formula>NOT(ISERROR(SEARCH("BAJO",J12)))</formula>
    </cfRule>
  </conditionalFormatting>
  <dataValidations count="15">
    <dataValidation type="list" allowBlank="1" showInputMessage="1" showErrorMessage="1" sqref="M22 M15" xr:uid="{EE19DADB-EFA7-45DF-9B6E-79A5A11B0FDC}">
      <formula1>$AJ$23:$AL$23</formula1>
    </dataValidation>
    <dataValidation type="list" allowBlank="1" showInputMessage="1" showErrorMessage="1" sqref="AA12:AA25" xr:uid="{3E394ECB-4E64-484D-8203-3DAB4B54C6D6}">
      <formula1>$AN$19:$AN$20</formula1>
    </dataValidation>
    <dataValidation type="list" allowBlank="1" showInputMessage="1" showErrorMessage="1" sqref="T19 S19:S20 T12 S12:S13" xr:uid="{9940386F-F359-4C33-8665-82C45D551648}">
      <formula1>$AH$22:$AH$24</formula1>
    </dataValidation>
    <dataValidation type="list" allowBlank="1" showInputMessage="1" showErrorMessage="1" sqref="D12:D25" xr:uid="{E55915D7-B610-45DC-AB66-BC39E8C84337}">
      <formula1>$AN$2:$AN$8</formula1>
    </dataValidation>
    <dataValidation type="list" allowBlank="1" showInputMessage="1" showErrorMessage="1" sqref="V12:V25" xr:uid="{2F582DB1-6722-4A31-89FB-93D4A91C2C2D}">
      <formula1>$AH$21:$AK$21</formula1>
    </dataValidation>
    <dataValidation type="list" allowBlank="1" showInputMessage="1" showErrorMessage="1" sqref="P19 P12" xr:uid="{E461B9B4-6E41-495B-B45D-528D087C1651}">
      <formula1>$AH$10:$AJ$10</formula1>
    </dataValidation>
    <dataValidation type="list" allowBlank="1" showInputMessage="1" showErrorMessage="1" sqref="M24 M17" xr:uid="{1CAC3104-33CD-4ED8-9411-43D309A717AB}">
      <formula1>$AH$8:$AI$8</formula1>
    </dataValidation>
    <dataValidation type="list" allowBlank="1" showInputMessage="1" showErrorMessage="1" sqref="M23 M16" xr:uid="{4C2A9F34-8E01-4B8B-902C-9F59DE1CA45B}">
      <formula1>$AH$7:$AI$7</formula1>
    </dataValidation>
    <dataValidation type="list" allowBlank="1" showInputMessage="1" showErrorMessage="1" sqref="M21 M14" xr:uid="{002FB461-9BC4-4C31-8827-ED0A4FC7E6E2}">
      <formula1>$AH$5:$AI$5</formula1>
    </dataValidation>
    <dataValidation type="list" allowBlank="1" showInputMessage="1" showErrorMessage="1" sqref="M20 M13" xr:uid="{F443389C-4C07-4F86-88E5-CA10CEA07FF8}">
      <formula1>$AH$4:$AI$4</formula1>
    </dataValidation>
    <dataValidation type="list" allowBlank="1" showInputMessage="1" showErrorMessage="1" sqref="M19 M12" xr:uid="{20830B58-55A0-4D5A-B120-399283214BFC}">
      <formula1>$AH$2:$AH$3</formula1>
    </dataValidation>
    <dataValidation type="list" allowBlank="1" showInputMessage="1" showErrorMessage="1" sqref="U12:U25" xr:uid="{D7FAC193-8132-44FA-BBAC-BA1A610E02D3}">
      <formula1>$AO$10:$AO$41</formula1>
    </dataValidation>
    <dataValidation type="list" allowBlank="1" showInputMessage="1" showErrorMessage="1" sqref="G12:G25" xr:uid="{368D9639-5D24-4E7C-A6A7-5436FE1E84A1}">
      <formula1>$AL$2:$AL$6</formula1>
    </dataValidation>
    <dataValidation type="list" allowBlank="1" showInputMessage="1" showErrorMessage="1" sqref="M25 M18" xr:uid="{81B2809C-AB9B-4F1C-851B-1738C51BFA74}">
      <formula1>$AH$9:$AJ$9</formula1>
    </dataValidation>
    <dataValidation type="list" allowBlank="1" showInputMessage="1" showErrorMessage="1" sqref="H12:H25" xr:uid="{FCD253A6-14A6-48FC-8668-E2746F5CFA8A}">
      <formula1>$AL$10:$AL$21</formula1>
    </dataValidation>
  </dataValidations>
  <printOptions horizontalCentered="1"/>
  <pageMargins left="0" right="0" top="0.39370078740157483" bottom="0.51181102362204722" header="0.31496062992125984" footer="0.31496062992125984"/>
  <pageSetup scale="1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33"/>
  <sheetViews>
    <sheetView view="pageBreakPreview" topLeftCell="B12" zoomScale="60" zoomScaleNormal="40" workbookViewId="0">
      <selection activeCell="L38" sqref="L38"/>
    </sheetView>
  </sheetViews>
  <sheetFormatPr baseColWidth="10" defaultRowHeight="12.75" x14ac:dyDescent="0.2"/>
  <cols>
    <col min="1" max="2" width="22.5703125" style="42" customWidth="1"/>
    <col min="3" max="3" width="15.42578125" style="42" customWidth="1"/>
    <col min="4" max="4" width="27.42578125" style="46" customWidth="1"/>
    <col min="5" max="5" width="24" style="42" customWidth="1"/>
    <col min="6" max="6" width="23.140625" style="42" customWidth="1"/>
    <col min="7" max="7" width="19.140625" style="42" customWidth="1"/>
    <col min="8" max="8" width="22.5703125" style="42" customWidth="1"/>
    <col min="9" max="9" width="25.28515625" style="42" hidden="1" customWidth="1"/>
    <col min="10" max="10" width="22.85546875" style="42" customWidth="1"/>
    <col min="11" max="11" width="41.42578125" style="42" customWidth="1"/>
    <col min="12" max="12" width="48.7109375" style="42" customWidth="1"/>
    <col min="13" max="13" width="26" style="42" customWidth="1"/>
    <col min="14" max="14" width="7.7109375" style="42" hidden="1" customWidth="1"/>
    <col min="15" max="15" width="21.140625" style="42" customWidth="1"/>
    <col min="16" max="16" width="16.7109375" style="42" customWidth="1"/>
    <col min="17" max="17" width="16.5703125" style="42" customWidth="1"/>
    <col min="18" max="18" width="22.140625" style="42" customWidth="1"/>
    <col min="19" max="19" width="24.140625" style="42" customWidth="1"/>
    <col min="20" max="20" width="26.85546875" style="42" customWidth="1"/>
    <col min="21" max="21" width="23.42578125" style="42" customWidth="1"/>
    <col min="22" max="22" width="21" style="42" customWidth="1"/>
    <col min="23" max="23" width="27.7109375" style="42" customWidth="1"/>
    <col min="24" max="24" width="28.140625" style="42" customWidth="1"/>
    <col min="25" max="25" width="22.85546875" style="42" customWidth="1"/>
    <col min="26" max="26" width="30.85546875" style="42" customWidth="1"/>
    <col min="27" max="27" width="26.85546875" style="42" customWidth="1"/>
    <col min="28" max="28" width="28.7109375" style="42" customWidth="1"/>
    <col min="29" max="29" width="18" style="42" customWidth="1"/>
    <col min="30" max="30" width="37" style="42" customWidth="1"/>
    <col min="31" max="31" width="19.140625" style="42" customWidth="1"/>
    <col min="32" max="33" width="23.5703125" style="42" customWidth="1"/>
    <col min="34" max="34" width="17.28515625" style="42" hidden="1" customWidth="1"/>
    <col min="35" max="42" width="11.42578125" style="42" hidden="1" customWidth="1"/>
    <col min="43" max="16384" width="11.42578125" style="42"/>
  </cols>
  <sheetData>
    <row r="1" spans="1:41" x14ac:dyDescent="0.2">
      <c r="A1" s="40"/>
      <c r="B1" s="40"/>
      <c r="C1" s="40"/>
      <c r="D1" s="41"/>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K1" s="42" t="s">
        <v>9</v>
      </c>
      <c r="AL1" s="42" t="s">
        <v>8</v>
      </c>
      <c r="AN1" s="42" t="s">
        <v>61</v>
      </c>
    </row>
    <row r="2" spans="1:41" x14ac:dyDescent="0.2">
      <c r="A2" s="40"/>
      <c r="B2" s="40"/>
      <c r="C2" s="40"/>
      <c r="D2" s="41"/>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2" t="s">
        <v>80</v>
      </c>
      <c r="AI2" s="42" t="s">
        <v>11</v>
      </c>
      <c r="AL2" s="42" t="s">
        <v>107</v>
      </c>
      <c r="AN2" s="42" t="s">
        <v>63</v>
      </c>
    </row>
    <row r="3" spans="1:41" x14ac:dyDescent="0.2">
      <c r="A3" s="40"/>
      <c r="B3" s="40"/>
      <c r="C3" s="40"/>
      <c r="D3" s="41"/>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2" t="s">
        <v>81</v>
      </c>
      <c r="AI3" s="42" t="s">
        <v>12</v>
      </c>
      <c r="AL3" s="42" t="s">
        <v>108</v>
      </c>
      <c r="AN3" s="42" t="s">
        <v>122</v>
      </c>
    </row>
    <row r="4" spans="1:41" x14ac:dyDescent="0.2">
      <c r="A4" s="40"/>
      <c r="B4" s="40"/>
      <c r="C4" s="40"/>
      <c r="D4" s="41"/>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2" t="s">
        <v>126</v>
      </c>
      <c r="AI4" s="42" t="s">
        <v>82</v>
      </c>
      <c r="AK4" s="42" t="s">
        <v>95</v>
      </c>
      <c r="AL4" s="42" t="s">
        <v>109</v>
      </c>
      <c r="AN4" s="42" t="s">
        <v>64</v>
      </c>
    </row>
    <row r="5" spans="1:41" x14ac:dyDescent="0.2">
      <c r="A5" s="40"/>
      <c r="B5" s="40"/>
      <c r="C5" s="40"/>
      <c r="D5" s="41"/>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2" t="s">
        <v>127</v>
      </c>
      <c r="AI5" s="42" t="s">
        <v>83</v>
      </c>
      <c r="AK5" s="42" t="s">
        <v>106</v>
      </c>
      <c r="AL5" s="42" t="s">
        <v>110</v>
      </c>
      <c r="AN5" s="42" t="s">
        <v>62</v>
      </c>
    </row>
    <row r="6" spans="1:41" ht="29.25" customHeight="1" x14ac:dyDescent="0.2">
      <c r="A6" s="40"/>
      <c r="B6" s="40"/>
      <c r="C6" s="40"/>
      <c r="D6" s="41"/>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2" t="s">
        <v>129</v>
      </c>
      <c r="AI6" s="42" t="s">
        <v>130</v>
      </c>
      <c r="AJ6" s="42" t="s">
        <v>65</v>
      </c>
      <c r="AK6" s="42" t="s">
        <v>111</v>
      </c>
      <c r="AL6" s="42" t="s">
        <v>112</v>
      </c>
      <c r="AN6" s="42" t="s">
        <v>119</v>
      </c>
    </row>
    <row r="7" spans="1:41" ht="24.75" customHeight="1" x14ac:dyDescent="0.2">
      <c r="A7" s="437" t="s">
        <v>68</v>
      </c>
      <c r="B7" s="437"/>
      <c r="C7" s="439" t="s">
        <v>59</v>
      </c>
      <c r="D7" s="439"/>
      <c r="E7" s="439"/>
      <c r="F7" s="439"/>
      <c r="G7" s="806"/>
      <c r="H7" s="807"/>
      <c r="I7" s="807"/>
      <c r="J7" s="807"/>
      <c r="K7" s="807"/>
      <c r="L7" s="808"/>
      <c r="M7" s="816" t="s">
        <v>76</v>
      </c>
      <c r="N7" s="817"/>
      <c r="O7" s="817"/>
      <c r="P7" s="817"/>
      <c r="Q7" s="817"/>
      <c r="R7" s="817"/>
      <c r="S7" s="817"/>
      <c r="T7" s="817"/>
      <c r="U7" s="817"/>
      <c r="V7" s="818"/>
      <c r="W7" s="76" t="s">
        <v>72</v>
      </c>
      <c r="X7" s="53" t="s">
        <v>190</v>
      </c>
      <c r="Y7" s="77" t="s">
        <v>73</v>
      </c>
      <c r="Z7" s="839"/>
      <c r="AA7" s="840"/>
      <c r="AB7" s="76" t="s">
        <v>74</v>
      </c>
      <c r="AC7" s="53"/>
      <c r="AD7" s="75" t="s">
        <v>75</v>
      </c>
      <c r="AE7" s="48"/>
      <c r="AF7" s="849"/>
      <c r="AG7" s="849"/>
      <c r="AH7" s="42" t="s">
        <v>84</v>
      </c>
      <c r="AI7" s="42" t="s">
        <v>85</v>
      </c>
      <c r="AJ7" s="42" t="s">
        <v>66</v>
      </c>
      <c r="AN7" s="42" t="s">
        <v>120</v>
      </c>
    </row>
    <row r="8" spans="1:41" x14ac:dyDescent="0.2">
      <c r="A8" s="787" t="s">
        <v>52</v>
      </c>
      <c r="B8" s="787"/>
      <c r="C8" s="787"/>
      <c r="D8" s="787"/>
      <c r="E8" s="787"/>
      <c r="F8" s="787"/>
      <c r="G8" s="788" t="s">
        <v>21</v>
      </c>
      <c r="H8" s="789"/>
      <c r="I8" s="789"/>
      <c r="J8" s="789"/>
      <c r="K8" s="789"/>
      <c r="L8" s="789"/>
      <c r="M8" s="789"/>
      <c r="N8" s="789"/>
      <c r="O8" s="789"/>
      <c r="P8" s="789"/>
      <c r="Q8" s="789"/>
      <c r="R8" s="789"/>
      <c r="S8" s="789"/>
      <c r="T8" s="789"/>
      <c r="U8" s="789"/>
      <c r="V8" s="789"/>
      <c r="W8" s="789"/>
      <c r="X8" s="790"/>
      <c r="Y8" s="789"/>
      <c r="Z8" s="789"/>
      <c r="AA8" s="789"/>
      <c r="AB8" s="791"/>
      <c r="AC8" s="799" t="s">
        <v>27</v>
      </c>
      <c r="AD8" s="850" t="s">
        <v>38</v>
      </c>
      <c r="AE8" s="851"/>
      <c r="AF8" s="851"/>
      <c r="AG8" s="851"/>
      <c r="AH8" s="42" t="s">
        <v>86</v>
      </c>
      <c r="AI8" s="42" t="s">
        <v>87</v>
      </c>
      <c r="AN8" s="42" t="s">
        <v>121</v>
      </c>
    </row>
    <row r="9" spans="1:41" s="47" customFormat="1" ht="14.25" customHeight="1" x14ac:dyDescent="0.2">
      <c r="A9" s="785" t="s">
        <v>58</v>
      </c>
      <c r="B9" s="786" t="s">
        <v>60</v>
      </c>
      <c r="C9" s="785" t="s">
        <v>40</v>
      </c>
      <c r="D9" s="785" t="s">
        <v>61</v>
      </c>
      <c r="E9" s="785" t="s">
        <v>41</v>
      </c>
      <c r="F9" s="798" t="s">
        <v>42</v>
      </c>
      <c r="G9" s="787" t="s">
        <v>71</v>
      </c>
      <c r="H9" s="787"/>
      <c r="I9" s="787"/>
      <c r="J9" s="787"/>
      <c r="K9" s="788" t="s">
        <v>24</v>
      </c>
      <c r="L9" s="789"/>
      <c r="M9" s="789"/>
      <c r="N9" s="789"/>
      <c r="O9" s="789"/>
      <c r="P9" s="789"/>
      <c r="Q9" s="789"/>
      <c r="R9" s="789"/>
      <c r="S9" s="789"/>
      <c r="T9" s="791"/>
      <c r="U9" s="788" t="s">
        <v>44</v>
      </c>
      <c r="V9" s="789"/>
      <c r="W9" s="789"/>
      <c r="X9" s="789"/>
      <c r="Y9" s="789"/>
      <c r="Z9" s="789"/>
      <c r="AA9" s="789"/>
      <c r="AB9" s="791"/>
      <c r="AC9" s="832"/>
      <c r="AD9" s="850"/>
      <c r="AE9" s="851"/>
      <c r="AF9" s="851"/>
      <c r="AG9" s="851"/>
      <c r="AH9" s="42" t="s">
        <v>88</v>
      </c>
      <c r="AI9" s="42" t="s">
        <v>131</v>
      </c>
      <c r="AJ9" s="42" t="s">
        <v>91</v>
      </c>
    </row>
    <row r="10" spans="1:41" s="47" customFormat="1" ht="20.25" customHeight="1" x14ac:dyDescent="0.2">
      <c r="A10" s="785"/>
      <c r="B10" s="792"/>
      <c r="C10" s="785"/>
      <c r="D10" s="785"/>
      <c r="E10" s="785"/>
      <c r="F10" s="798"/>
      <c r="G10" s="804" t="s">
        <v>43</v>
      </c>
      <c r="H10" s="804"/>
      <c r="I10" s="804"/>
      <c r="J10" s="804"/>
      <c r="K10" s="800" t="s">
        <v>78</v>
      </c>
      <c r="L10" s="798" t="s">
        <v>79</v>
      </c>
      <c r="M10" s="798" t="s">
        <v>23</v>
      </c>
      <c r="N10" s="799" t="s">
        <v>132</v>
      </c>
      <c r="O10" s="785" t="s">
        <v>133</v>
      </c>
      <c r="P10" s="792" t="s">
        <v>134</v>
      </c>
      <c r="Q10" s="786" t="s">
        <v>138</v>
      </c>
      <c r="R10" s="785" t="s">
        <v>92</v>
      </c>
      <c r="S10" s="786" t="s">
        <v>139</v>
      </c>
      <c r="T10" s="786" t="s">
        <v>140</v>
      </c>
      <c r="U10" s="794" t="s">
        <v>146</v>
      </c>
      <c r="V10" s="785" t="s">
        <v>99</v>
      </c>
      <c r="W10" s="800" t="s">
        <v>104</v>
      </c>
      <c r="X10" s="786" t="s">
        <v>123</v>
      </c>
      <c r="Y10" s="785" t="s">
        <v>178</v>
      </c>
      <c r="Z10" s="785"/>
      <c r="AA10" s="785"/>
      <c r="AB10" s="785"/>
      <c r="AC10" s="832"/>
      <c r="AD10" s="852"/>
      <c r="AE10" s="853"/>
      <c r="AF10" s="853"/>
      <c r="AG10" s="853"/>
      <c r="AH10" s="47" t="s">
        <v>135</v>
      </c>
      <c r="AI10" s="47" t="s">
        <v>136</v>
      </c>
      <c r="AJ10" s="47" t="s">
        <v>137</v>
      </c>
      <c r="AL10" s="47" t="s">
        <v>124</v>
      </c>
      <c r="AO10" s="42" t="s">
        <v>96</v>
      </c>
    </row>
    <row r="11" spans="1:41" s="47" customFormat="1" ht="57.75" customHeight="1" x14ac:dyDescent="0.2">
      <c r="A11" s="786"/>
      <c r="B11" s="793"/>
      <c r="C11" s="786"/>
      <c r="D11" s="786"/>
      <c r="E11" s="786"/>
      <c r="F11" s="799"/>
      <c r="G11" s="71" t="s">
        <v>8</v>
      </c>
      <c r="H11" s="71" t="s">
        <v>9</v>
      </c>
      <c r="I11" s="71"/>
      <c r="J11" s="72" t="s">
        <v>147</v>
      </c>
      <c r="K11" s="794"/>
      <c r="L11" s="798"/>
      <c r="M11" s="798"/>
      <c r="N11" s="805"/>
      <c r="O11" s="785"/>
      <c r="P11" s="793"/>
      <c r="Q11" s="793"/>
      <c r="R11" s="785"/>
      <c r="S11" s="793"/>
      <c r="T11" s="793"/>
      <c r="U11" s="795"/>
      <c r="V11" s="785"/>
      <c r="W11" s="794"/>
      <c r="X11" s="793"/>
      <c r="Y11" s="59" t="s">
        <v>180</v>
      </c>
      <c r="Z11" s="59" t="s">
        <v>179</v>
      </c>
      <c r="AA11" s="73" t="s">
        <v>148</v>
      </c>
      <c r="AB11" s="73" t="s">
        <v>48</v>
      </c>
      <c r="AC11" s="805"/>
      <c r="AD11" s="74" t="s">
        <v>177</v>
      </c>
      <c r="AE11" s="74" t="s">
        <v>50</v>
      </c>
      <c r="AF11" s="74" t="s">
        <v>105</v>
      </c>
      <c r="AG11" s="59" t="s">
        <v>145</v>
      </c>
      <c r="AH11" s="47" t="s">
        <v>141</v>
      </c>
      <c r="AI11" s="47" t="s">
        <v>12</v>
      </c>
      <c r="AL11" s="47" t="s">
        <v>125</v>
      </c>
      <c r="AO11" s="42" t="s">
        <v>152</v>
      </c>
    </row>
    <row r="12" spans="1:41" ht="37.5" customHeight="1" x14ac:dyDescent="0.2">
      <c r="A12" s="707" t="s">
        <v>183</v>
      </c>
      <c r="B12" s="691" t="s">
        <v>184</v>
      </c>
      <c r="C12" s="707" t="s">
        <v>185</v>
      </c>
      <c r="D12" s="540" t="s">
        <v>62</v>
      </c>
      <c r="E12" s="348" t="s">
        <v>186</v>
      </c>
      <c r="F12" s="347" t="s">
        <v>188</v>
      </c>
      <c r="G12" s="825" t="s">
        <v>112</v>
      </c>
      <c r="H12" s="392" t="s">
        <v>95</v>
      </c>
      <c r="I12" s="60" t="str">
        <f>CONCATENATE(G12,H12)</f>
        <v>CASI SEGUROMODERADO</v>
      </c>
      <c r="J12" s="827" t="str">
        <f>I13</f>
        <v>7. EXTREMO</v>
      </c>
      <c r="K12" s="802" t="s">
        <v>189</v>
      </c>
      <c r="L12" s="67" t="s">
        <v>89</v>
      </c>
      <c r="M12" s="56" t="s">
        <v>80</v>
      </c>
      <c r="N12" s="57">
        <f>IF(M12="ASIGNADO",15,IF(M12="NO ASIGNADO",0,""))</f>
        <v>15</v>
      </c>
      <c r="O12" s="835">
        <f>SUM(N12:N18)</f>
        <v>100</v>
      </c>
      <c r="P12" s="821" t="s">
        <v>135</v>
      </c>
      <c r="Q12" s="837">
        <f>IF(Q15="DÉBIL",0,IF(Q15="MODERADO",50,IF(Q15="FUERTE",100,"")))</f>
        <v>100</v>
      </c>
      <c r="R12" s="833"/>
      <c r="S12" s="801" t="s">
        <v>97</v>
      </c>
      <c r="T12" s="801" t="s">
        <v>97</v>
      </c>
      <c r="U12" s="368" t="s">
        <v>156</v>
      </c>
      <c r="V12" s="796" t="s">
        <v>100</v>
      </c>
      <c r="W12" s="830">
        <v>43791</v>
      </c>
      <c r="X12" s="707" t="s">
        <v>196</v>
      </c>
      <c r="Y12" s="498"/>
      <c r="Z12" s="347"/>
      <c r="AA12" s="360" t="s">
        <v>176</v>
      </c>
      <c r="AB12" s="707"/>
      <c r="AC12" s="465"/>
      <c r="AD12" s="465"/>
      <c r="AE12" s="802" t="s">
        <v>192</v>
      </c>
      <c r="AF12" s="347" t="s">
        <v>193</v>
      </c>
      <c r="AG12" s="347"/>
      <c r="AH12" s="42" t="s">
        <v>93</v>
      </c>
      <c r="AI12" s="42" t="s">
        <v>94</v>
      </c>
      <c r="AJ12" s="42" t="s">
        <v>95</v>
      </c>
      <c r="AK12" s="42" t="s">
        <v>96</v>
      </c>
      <c r="AL12" s="42" t="s">
        <v>95</v>
      </c>
      <c r="AN12" s="42" t="s">
        <v>149</v>
      </c>
      <c r="AO12" s="42" t="s">
        <v>153</v>
      </c>
    </row>
    <row r="13" spans="1:41" ht="51.75" customHeight="1" x14ac:dyDescent="0.2">
      <c r="A13" s="707"/>
      <c r="B13" s="718"/>
      <c r="C13" s="707"/>
      <c r="D13" s="368"/>
      <c r="E13" s="536"/>
      <c r="F13" s="372"/>
      <c r="G13" s="825"/>
      <c r="H13" s="392"/>
      <c r="I13" s="60"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7. EXTREMO</v>
      </c>
      <c r="J13" s="828"/>
      <c r="K13" s="802"/>
      <c r="L13" s="68" t="s">
        <v>175</v>
      </c>
      <c r="M13" s="54" t="s">
        <v>126</v>
      </c>
      <c r="N13" s="55">
        <f>IF(M13="ADECUADO",15,IF(M13="INADECUADO",0,""))</f>
        <v>15</v>
      </c>
      <c r="O13" s="836"/>
      <c r="P13" s="822"/>
      <c r="Q13" s="837"/>
      <c r="R13" s="834"/>
      <c r="S13" s="801"/>
      <c r="T13" s="801"/>
      <c r="U13" s="368"/>
      <c r="V13" s="797"/>
      <c r="W13" s="347"/>
      <c r="X13" s="707"/>
      <c r="Y13" s="564"/>
      <c r="Z13" s="347"/>
      <c r="AA13" s="361"/>
      <c r="AB13" s="707"/>
      <c r="AC13" s="465"/>
      <c r="AD13" s="465"/>
      <c r="AE13" s="802"/>
      <c r="AF13" s="347"/>
      <c r="AG13" s="347"/>
      <c r="AH13" s="42" t="s">
        <v>97</v>
      </c>
      <c r="AI13" s="42" t="s">
        <v>98</v>
      </c>
      <c r="AL13" s="42" t="s">
        <v>106</v>
      </c>
      <c r="AN13" s="42" t="s">
        <v>176</v>
      </c>
      <c r="AO13" s="42" t="s">
        <v>154</v>
      </c>
    </row>
    <row r="14" spans="1:41" ht="91.5" customHeight="1" x14ac:dyDescent="0.2">
      <c r="A14" s="707"/>
      <c r="B14" s="718"/>
      <c r="C14" s="707"/>
      <c r="D14" s="368"/>
      <c r="E14" s="536"/>
      <c r="F14" s="372"/>
      <c r="G14" s="825"/>
      <c r="H14" s="392"/>
      <c r="I14" s="60"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EXTREMO</v>
      </c>
      <c r="J14" s="828"/>
      <c r="K14" s="802"/>
      <c r="L14" s="70" t="s">
        <v>90</v>
      </c>
      <c r="M14" s="54" t="s">
        <v>127</v>
      </c>
      <c r="N14" s="55">
        <f>IF(M14="OPORTUNA",15,IF(M14="INOPORTUNA",0,""))</f>
        <v>15</v>
      </c>
      <c r="O14" s="836"/>
      <c r="P14" s="822"/>
      <c r="Q14" s="837"/>
      <c r="R14" s="834"/>
      <c r="S14" s="58" t="s">
        <v>143</v>
      </c>
      <c r="T14" s="58" t="s">
        <v>144</v>
      </c>
      <c r="U14" s="368"/>
      <c r="V14" s="797"/>
      <c r="W14" s="347"/>
      <c r="X14" s="707"/>
      <c r="Y14" s="564"/>
      <c r="Z14" s="347"/>
      <c r="AA14" s="361"/>
      <c r="AB14" s="707"/>
      <c r="AC14" s="465"/>
      <c r="AD14" s="465"/>
      <c r="AE14" s="802"/>
      <c r="AF14" s="347"/>
      <c r="AG14" s="347"/>
      <c r="AH14" s="42" t="s">
        <v>100</v>
      </c>
      <c r="AI14" s="42" t="s">
        <v>101</v>
      </c>
      <c r="AJ14" s="42" t="s">
        <v>102</v>
      </c>
      <c r="AK14" s="42" t="s">
        <v>103</v>
      </c>
      <c r="AL14" s="42" t="s">
        <v>111</v>
      </c>
      <c r="AO14" s="42" t="s">
        <v>155</v>
      </c>
    </row>
    <row r="15" spans="1:41" ht="84" customHeight="1" x14ac:dyDescent="0.2">
      <c r="A15" s="707"/>
      <c r="B15" s="718"/>
      <c r="C15" s="707"/>
      <c r="D15" s="368"/>
      <c r="E15" s="66" t="s">
        <v>151</v>
      </c>
      <c r="F15" s="372"/>
      <c r="G15" s="825"/>
      <c r="H15" s="392"/>
      <c r="I15" s="60"/>
      <c r="J15" s="828"/>
      <c r="K15" s="802"/>
      <c r="L15" s="68" t="s">
        <v>115</v>
      </c>
      <c r="M15" s="54" t="s">
        <v>128</v>
      </c>
      <c r="N15" s="55">
        <f>IF(M15="PREVENIR",15,IF(M15="DETECTAR",10,IF(M15="NO ES UN CONTROL",0,"")))</f>
        <v>15</v>
      </c>
      <c r="O15" s="819" t="str">
        <f>IF(O12&lt;86,"DÉBIL",IF(O12&lt;96,"MODERADO",IF(O12&lt;101,"FUERTE","")))</f>
        <v>FUERTE</v>
      </c>
      <c r="P15" s="822"/>
      <c r="Q15" s="809" t="str">
        <f>IF(AND(O15="FUERTE",P12="FUERTE (SIEMPRE SE EJECUTA)"),"FUERTE",IF(OR(O15="DÉBIL",P12="DÉBIL (NO SE EJECUTA)"),"DÉBIL",IF(OR(O15="MODERADO",P12="MODERADO (ALGUNAS VECES)"),"MODERADO")))</f>
        <v>FUERTE</v>
      </c>
      <c r="R15" s="811" t="str">
        <f>IF(AND(O15="FUERTE",P12="FUERTE (SIEMPRE SE EJECUTA)"),"NO","SÍ")</f>
        <v>NO</v>
      </c>
      <c r="S15" s="813">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15" s="814">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2</v>
      </c>
      <c r="U15" s="368"/>
      <c r="V15" s="797"/>
      <c r="W15" s="347"/>
      <c r="X15" s="707"/>
      <c r="Y15" s="564"/>
      <c r="Z15" s="347"/>
      <c r="AA15" s="361"/>
      <c r="AB15" s="707"/>
      <c r="AC15" s="465"/>
      <c r="AD15" s="465"/>
      <c r="AE15" s="802"/>
      <c r="AF15" s="332" t="s">
        <v>194</v>
      </c>
      <c r="AG15" s="347"/>
      <c r="AH15" s="42" t="s">
        <v>97</v>
      </c>
      <c r="AO15" s="42" t="s">
        <v>156</v>
      </c>
    </row>
    <row r="16" spans="1:41" ht="55.5" customHeight="1" x14ac:dyDescent="0.2">
      <c r="A16" s="707"/>
      <c r="B16" s="718"/>
      <c r="C16" s="707"/>
      <c r="D16" s="368"/>
      <c r="E16" s="536" t="s">
        <v>187</v>
      </c>
      <c r="F16" s="372"/>
      <c r="G16" s="825"/>
      <c r="H16" s="392"/>
      <c r="I16" s="60"/>
      <c r="J16" s="828"/>
      <c r="K16" s="802"/>
      <c r="L16" s="68" t="s">
        <v>116</v>
      </c>
      <c r="M16" s="54" t="s">
        <v>84</v>
      </c>
      <c r="N16" s="55">
        <f>IF(M16="CONFIABLE",15,IF(M16="NO CONFIABLE",0,""))</f>
        <v>15</v>
      </c>
      <c r="O16" s="820"/>
      <c r="P16" s="822"/>
      <c r="Q16" s="809"/>
      <c r="R16" s="811"/>
      <c r="S16" s="813"/>
      <c r="T16" s="815"/>
      <c r="U16" s="368"/>
      <c r="V16" s="797"/>
      <c r="W16" s="347"/>
      <c r="X16" s="707"/>
      <c r="Y16" s="564"/>
      <c r="Z16" s="66" t="s">
        <v>181</v>
      </c>
      <c r="AA16" s="361"/>
      <c r="AB16" s="707"/>
      <c r="AC16" s="465"/>
      <c r="AD16" s="465"/>
      <c r="AE16" s="802"/>
      <c r="AF16" s="347"/>
      <c r="AG16" s="347"/>
      <c r="AH16" s="42" t="s">
        <v>142</v>
      </c>
      <c r="AJ16" s="42" t="s">
        <v>129</v>
      </c>
      <c r="AK16" s="42" t="s">
        <v>128</v>
      </c>
      <c r="AL16" s="42" t="s">
        <v>130</v>
      </c>
      <c r="AO16" s="42" t="s">
        <v>157</v>
      </c>
    </row>
    <row r="17" spans="1:41" ht="66.75" customHeight="1" x14ac:dyDescent="0.2">
      <c r="A17" s="707"/>
      <c r="B17" s="718"/>
      <c r="C17" s="707"/>
      <c r="D17" s="368"/>
      <c r="E17" s="536"/>
      <c r="F17" s="372"/>
      <c r="G17" s="825"/>
      <c r="H17" s="392"/>
      <c r="I17" s="60"/>
      <c r="J17" s="828"/>
      <c r="K17" s="802"/>
      <c r="L17" s="68" t="s">
        <v>117</v>
      </c>
      <c r="M17" s="54" t="s">
        <v>86</v>
      </c>
      <c r="N17" s="55">
        <f>IF(M17="SE INVESTIGAN Y SE RESUELVEN OPORTUNAMENTE",15,IF(M17="NO SE INVESTIGAN Y SE RESUELVEN OPORTUNAMENTE",0,""))</f>
        <v>15</v>
      </c>
      <c r="O17" s="820"/>
      <c r="P17" s="822"/>
      <c r="Q17" s="809"/>
      <c r="R17" s="811"/>
      <c r="S17" s="813"/>
      <c r="T17" s="815"/>
      <c r="U17" s="368"/>
      <c r="V17" s="797"/>
      <c r="W17" s="347"/>
      <c r="X17" s="707"/>
      <c r="Y17" s="564"/>
      <c r="Z17" s="348" t="s">
        <v>191</v>
      </c>
      <c r="AA17" s="361"/>
      <c r="AB17" s="707"/>
      <c r="AC17" s="465"/>
      <c r="AD17" s="465"/>
      <c r="AE17" s="802"/>
      <c r="AF17" s="347"/>
      <c r="AG17" s="347"/>
      <c r="AH17" s="42" t="s">
        <v>98</v>
      </c>
      <c r="AO17" s="42" t="s">
        <v>158</v>
      </c>
    </row>
    <row r="18" spans="1:41" ht="60.75" customHeight="1" x14ac:dyDescent="0.2">
      <c r="A18" s="703"/>
      <c r="B18" s="718"/>
      <c r="C18" s="703"/>
      <c r="D18" s="369"/>
      <c r="E18" s="488"/>
      <c r="F18" s="373"/>
      <c r="G18" s="826"/>
      <c r="H18" s="393"/>
      <c r="I18" s="60"/>
      <c r="J18" s="828"/>
      <c r="K18" s="803"/>
      <c r="L18" s="69" t="s">
        <v>118</v>
      </c>
      <c r="M18" s="61" t="s">
        <v>88</v>
      </c>
      <c r="N18" s="62">
        <f>IF(M18="COMPLETA",10,IF(M18="INCOMPLETA",5,IF(M18="NO EXISTE",0,"")))</f>
        <v>10</v>
      </c>
      <c r="O18" s="820"/>
      <c r="P18" s="823"/>
      <c r="Q18" s="810"/>
      <c r="R18" s="812"/>
      <c r="S18" s="814"/>
      <c r="T18" s="815"/>
      <c r="U18" s="369"/>
      <c r="V18" s="797"/>
      <c r="W18" s="348"/>
      <c r="X18" s="703"/>
      <c r="Y18" s="497"/>
      <c r="Z18" s="488"/>
      <c r="AA18" s="362"/>
      <c r="AB18" s="703"/>
      <c r="AC18" s="498"/>
      <c r="AD18" s="498"/>
      <c r="AE18" s="803"/>
      <c r="AF18" s="348"/>
      <c r="AG18" s="348"/>
      <c r="AO18" s="42" t="s">
        <v>159</v>
      </c>
    </row>
    <row r="19" spans="1:41" ht="27.75" customHeight="1" x14ac:dyDescent="0.2">
      <c r="A19" s="482" t="s">
        <v>70</v>
      </c>
      <c r="B19" s="482"/>
      <c r="C19" s="482"/>
      <c r="D19" s="482"/>
      <c r="E19" s="482"/>
      <c r="F19" s="482"/>
      <c r="G19" s="482"/>
      <c r="H19" s="482"/>
      <c r="I19" s="482"/>
      <c r="J19" s="482"/>
      <c r="K19" s="482"/>
      <c r="L19" s="482"/>
      <c r="M19" s="482"/>
      <c r="N19" s="482"/>
      <c r="O19" s="482"/>
      <c r="P19" s="482"/>
      <c r="Q19" s="482"/>
      <c r="R19" s="482"/>
      <c r="S19" s="482"/>
      <c r="T19" s="482"/>
      <c r="U19" s="482"/>
      <c r="V19" s="482"/>
      <c r="W19" s="482"/>
      <c r="X19" s="482"/>
      <c r="Y19" s="482"/>
      <c r="Z19" s="482"/>
      <c r="AA19" s="482"/>
      <c r="AB19" s="482"/>
      <c r="AC19" s="482"/>
      <c r="AD19" s="482"/>
      <c r="AE19" s="482"/>
      <c r="AF19" s="482"/>
      <c r="AG19" s="482"/>
      <c r="AO19" s="42" t="s">
        <v>160</v>
      </c>
    </row>
    <row r="20" spans="1:41" ht="21.75" customHeight="1" x14ac:dyDescent="0.2">
      <c r="A20" s="838" t="s">
        <v>34</v>
      </c>
      <c r="B20" s="838"/>
      <c r="C20" s="838"/>
      <c r="D20" s="838"/>
      <c r="E20" s="838"/>
      <c r="F20" s="838"/>
      <c r="G20" s="838"/>
      <c r="H20" s="838"/>
      <c r="I20" s="838"/>
      <c r="J20" s="838"/>
      <c r="K20" s="838"/>
      <c r="L20" s="838"/>
      <c r="M20" s="838"/>
      <c r="N20" s="838"/>
      <c r="O20" s="838"/>
      <c r="P20" s="838"/>
      <c r="Q20" s="838"/>
      <c r="R20" s="838"/>
      <c r="S20" s="838"/>
      <c r="T20" s="838"/>
      <c r="U20" s="838"/>
      <c r="V20" s="838"/>
      <c r="W20" s="838"/>
      <c r="X20" s="838"/>
      <c r="Y20" s="838"/>
      <c r="Z20" s="838"/>
      <c r="AA20" s="838"/>
      <c r="AB20" s="838"/>
      <c r="AC20" s="838"/>
      <c r="AD20" s="838"/>
      <c r="AE20" s="838"/>
      <c r="AF20" s="838"/>
      <c r="AG20" s="838"/>
      <c r="AO20" s="42" t="s">
        <v>161</v>
      </c>
    </row>
    <row r="21" spans="1:41" ht="27.75" customHeight="1" x14ac:dyDescent="0.2">
      <c r="A21" s="824" t="s">
        <v>55</v>
      </c>
      <c r="B21" s="824"/>
      <c r="C21" s="824" t="s">
        <v>67</v>
      </c>
      <c r="D21" s="824"/>
      <c r="E21" s="824"/>
      <c r="F21" s="824"/>
      <c r="G21" s="824"/>
      <c r="H21" s="824"/>
      <c r="I21" s="824"/>
      <c r="J21" s="824"/>
      <c r="K21" s="824"/>
      <c r="L21" s="824"/>
      <c r="M21" s="824"/>
      <c r="N21" s="824"/>
      <c r="O21" s="824"/>
      <c r="P21" s="824"/>
      <c r="Q21" s="824"/>
      <c r="R21" s="824"/>
      <c r="S21" s="824"/>
      <c r="T21" s="824"/>
      <c r="U21" s="824"/>
      <c r="V21" s="824"/>
      <c r="W21" s="824"/>
      <c r="X21" s="824"/>
      <c r="Y21" s="824"/>
      <c r="Z21" s="829" t="s">
        <v>182</v>
      </c>
      <c r="AA21" s="829"/>
      <c r="AB21" s="829"/>
      <c r="AC21" s="829"/>
      <c r="AD21" s="831" t="s">
        <v>26</v>
      </c>
      <c r="AE21" s="831"/>
      <c r="AF21" s="831"/>
      <c r="AG21" s="831"/>
      <c r="AO21" s="42" t="s">
        <v>162</v>
      </c>
    </row>
    <row r="22" spans="1:41" s="43" customFormat="1" ht="71.25" customHeight="1" x14ac:dyDescent="0.2">
      <c r="A22" s="459">
        <v>1</v>
      </c>
      <c r="B22" s="460"/>
      <c r="C22" s="707" t="s">
        <v>114</v>
      </c>
      <c r="D22" s="707"/>
      <c r="E22" s="707"/>
      <c r="F22" s="707"/>
      <c r="G22" s="707"/>
      <c r="H22" s="707"/>
      <c r="I22" s="707"/>
      <c r="J22" s="707"/>
      <c r="K22" s="707"/>
      <c r="L22" s="707"/>
      <c r="M22" s="707"/>
      <c r="N22" s="707"/>
      <c r="O22" s="707"/>
      <c r="P22" s="707"/>
      <c r="Q22" s="707"/>
      <c r="R22" s="707"/>
      <c r="S22" s="707"/>
      <c r="T22" s="707"/>
      <c r="U22" s="707"/>
      <c r="V22" s="707"/>
      <c r="W22" s="707"/>
      <c r="X22" s="707"/>
      <c r="Y22" s="707"/>
      <c r="Z22" s="725">
        <v>43850</v>
      </c>
      <c r="AA22" s="723"/>
      <c r="AB22" s="723"/>
      <c r="AC22" s="724"/>
      <c r="AD22" s="722" t="s">
        <v>195</v>
      </c>
      <c r="AE22" s="723"/>
      <c r="AF22" s="723"/>
      <c r="AG22" s="723"/>
      <c r="AO22" s="42" t="s">
        <v>163</v>
      </c>
    </row>
    <row r="23" spans="1:41" s="43" customFormat="1" ht="27.75" customHeight="1" x14ac:dyDescent="0.2">
      <c r="A23" s="459" t="s">
        <v>113</v>
      </c>
      <c r="B23" s="460"/>
      <c r="C23" s="461"/>
      <c r="D23" s="461"/>
      <c r="E23" s="461"/>
      <c r="F23" s="461"/>
      <c r="G23" s="461"/>
      <c r="H23" s="461"/>
      <c r="I23" s="461"/>
      <c r="J23" s="461"/>
      <c r="K23" s="461"/>
      <c r="L23" s="461"/>
      <c r="M23" s="461"/>
      <c r="N23" s="461"/>
      <c r="O23" s="461"/>
      <c r="P23" s="461"/>
      <c r="Q23" s="461"/>
      <c r="R23" s="461"/>
      <c r="S23" s="461"/>
      <c r="T23" s="461"/>
      <c r="U23" s="461"/>
      <c r="V23" s="461"/>
      <c r="W23" s="461"/>
      <c r="X23" s="461"/>
      <c r="Y23" s="461"/>
      <c r="Z23" s="462"/>
      <c r="AA23" s="463"/>
      <c r="AB23" s="463"/>
      <c r="AC23" s="464"/>
      <c r="AD23" s="465"/>
      <c r="AE23" s="465"/>
      <c r="AF23" s="465"/>
      <c r="AG23" s="465"/>
      <c r="AO23" s="42" t="s">
        <v>164</v>
      </c>
    </row>
    <row r="24" spans="1:41" ht="15" customHeight="1" x14ac:dyDescent="0.2">
      <c r="A24" s="847" t="s">
        <v>37</v>
      </c>
      <c r="B24" s="847"/>
      <c r="C24" s="847"/>
      <c r="D24" s="847"/>
      <c r="E24" s="847"/>
      <c r="F24" s="847"/>
      <c r="G24" s="847"/>
      <c r="H24" s="847"/>
      <c r="I24" s="847"/>
      <c r="J24" s="847"/>
      <c r="K24" s="847"/>
      <c r="L24" s="847"/>
      <c r="M24" s="847"/>
      <c r="N24" s="847"/>
      <c r="O24" s="847"/>
      <c r="P24" s="847"/>
      <c r="Q24" s="847"/>
      <c r="R24" s="847"/>
      <c r="S24" s="847"/>
      <c r="T24" s="847"/>
      <c r="U24" s="847"/>
      <c r="V24" s="847"/>
      <c r="W24" s="847"/>
      <c r="X24" s="847"/>
      <c r="Y24" s="847"/>
      <c r="Z24" s="847"/>
      <c r="AA24" s="847"/>
      <c r="AB24" s="847"/>
      <c r="AC24" s="847"/>
      <c r="AD24" s="847"/>
      <c r="AE24" s="847"/>
      <c r="AF24" s="847"/>
      <c r="AG24" s="847"/>
      <c r="AO24" s="42" t="s">
        <v>165</v>
      </c>
    </row>
    <row r="25" spans="1:41" s="5" customFormat="1" ht="30.75" customHeight="1" x14ac:dyDescent="0.25">
      <c r="A25" s="846" t="s">
        <v>26</v>
      </c>
      <c r="B25" s="846"/>
      <c r="C25" s="846"/>
      <c r="D25" s="846"/>
      <c r="E25" s="846"/>
      <c r="F25" s="846"/>
      <c r="G25" s="846" t="s">
        <v>77</v>
      </c>
      <c r="H25" s="846"/>
      <c r="I25" s="846"/>
      <c r="J25" s="846"/>
      <c r="K25" s="846"/>
      <c r="L25" s="846"/>
      <c r="M25" s="841" t="s">
        <v>69</v>
      </c>
      <c r="N25" s="842"/>
      <c r="O25" s="842"/>
      <c r="P25" s="842"/>
      <c r="Q25" s="842"/>
      <c r="R25" s="842"/>
      <c r="S25" s="842"/>
      <c r="T25" s="842"/>
      <c r="U25" s="842"/>
      <c r="V25" s="843"/>
      <c r="W25" s="841" t="s">
        <v>150</v>
      </c>
      <c r="X25" s="842"/>
      <c r="Y25" s="842"/>
      <c r="Z25" s="842"/>
      <c r="AA25" s="843"/>
      <c r="AB25" s="848" t="s">
        <v>199</v>
      </c>
      <c r="AC25" s="848"/>
      <c r="AD25" s="848"/>
      <c r="AE25" s="848"/>
      <c r="AF25" s="848"/>
      <c r="AG25" s="848"/>
      <c r="AH25" s="51"/>
      <c r="AI25" s="26"/>
      <c r="AO25" s="42" t="s">
        <v>166</v>
      </c>
    </row>
    <row r="26" spans="1:41" s="37" customFormat="1" ht="33.75" customHeight="1" x14ac:dyDescent="0.25">
      <c r="A26" s="50" t="s">
        <v>32</v>
      </c>
      <c r="B26" s="297" t="s">
        <v>200</v>
      </c>
      <c r="C26" s="844"/>
      <c r="D26" s="844"/>
      <c r="E26" s="844"/>
      <c r="F26" s="845"/>
      <c r="G26" s="49" t="s">
        <v>32</v>
      </c>
      <c r="H26" s="297" t="s">
        <v>202</v>
      </c>
      <c r="I26" s="844"/>
      <c r="J26" s="844"/>
      <c r="K26" s="844"/>
      <c r="L26" s="845"/>
      <c r="M26" s="49" t="s">
        <v>32</v>
      </c>
      <c r="N26" s="64"/>
      <c r="O26" s="844" t="s">
        <v>205</v>
      </c>
      <c r="P26" s="844"/>
      <c r="Q26" s="844"/>
      <c r="R26" s="844"/>
      <c r="S26" s="844"/>
      <c r="T26" s="844"/>
      <c r="U26" s="844"/>
      <c r="V26" s="845"/>
      <c r="W26" s="63" t="s">
        <v>32</v>
      </c>
      <c r="X26" s="297" t="s">
        <v>197</v>
      </c>
      <c r="Y26" s="844"/>
      <c r="Z26" s="844"/>
      <c r="AA26" s="845"/>
      <c r="AB26" s="63" t="s">
        <v>32</v>
      </c>
      <c r="AC26" s="213"/>
      <c r="AD26" s="213"/>
      <c r="AE26" s="213"/>
      <c r="AF26" s="213"/>
      <c r="AG26" s="213"/>
      <c r="AH26" s="52"/>
      <c r="AI26" s="38"/>
      <c r="AO26" s="42" t="s">
        <v>167</v>
      </c>
    </row>
    <row r="27" spans="1:41" s="37" customFormat="1" ht="32.25" customHeight="1" x14ac:dyDescent="0.25">
      <c r="A27" s="50" t="s">
        <v>33</v>
      </c>
      <c r="B27" s="297" t="s">
        <v>201</v>
      </c>
      <c r="C27" s="844"/>
      <c r="D27" s="844"/>
      <c r="E27" s="844"/>
      <c r="F27" s="845"/>
      <c r="G27" s="50" t="s">
        <v>33</v>
      </c>
      <c r="H27" s="297" t="s">
        <v>203</v>
      </c>
      <c r="I27" s="844"/>
      <c r="J27" s="844"/>
      <c r="K27" s="844"/>
      <c r="L27" s="845"/>
      <c r="M27" s="49" t="s">
        <v>33</v>
      </c>
      <c r="N27" s="65"/>
      <c r="O27" s="297" t="s">
        <v>204</v>
      </c>
      <c r="P27" s="844"/>
      <c r="Q27" s="844"/>
      <c r="R27" s="844"/>
      <c r="S27" s="844"/>
      <c r="T27" s="844"/>
      <c r="U27" s="844"/>
      <c r="V27" s="845"/>
      <c r="W27" s="50" t="s">
        <v>33</v>
      </c>
      <c r="X27" s="297" t="s">
        <v>198</v>
      </c>
      <c r="Y27" s="844"/>
      <c r="Z27" s="844"/>
      <c r="AA27" s="845"/>
      <c r="AB27" s="50" t="s">
        <v>33</v>
      </c>
      <c r="AC27" s="213"/>
      <c r="AD27" s="213"/>
      <c r="AE27" s="213"/>
      <c r="AF27" s="213"/>
      <c r="AG27" s="213"/>
      <c r="AH27" s="52"/>
      <c r="AI27" s="38"/>
      <c r="AO27" s="42" t="s">
        <v>168</v>
      </c>
    </row>
    <row r="28" spans="1:41" s="43" customFormat="1" x14ac:dyDescent="0.2">
      <c r="D28" s="46"/>
      <c r="AH28" s="45"/>
      <c r="AI28" s="45"/>
      <c r="AO28" s="42" t="s">
        <v>169</v>
      </c>
    </row>
    <row r="29" spans="1:41" x14ac:dyDescent="0.2">
      <c r="AH29" s="44"/>
      <c r="AI29" s="44"/>
      <c r="AO29" s="42" t="s">
        <v>170</v>
      </c>
    </row>
    <row r="30" spans="1:41" x14ac:dyDescent="0.2">
      <c r="AH30" s="44"/>
      <c r="AI30" s="44"/>
      <c r="AO30" s="42" t="s">
        <v>171</v>
      </c>
    </row>
    <row r="31" spans="1:41" x14ac:dyDescent="0.2">
      <c r="AO31" s="42" t="s">
        <v>172</v>
      </c>
    </row>
    <row r="32" spans="1:41" x14ac:dyDescent="0.2">
      <c r="AO32" s="42" t="s">
        <v>173</v>
      </c>
    </row>
    <row r="33" spans="41:41" x14ac:dyDescent="0.2">
      <c r="AO33" s="42" t="s">
        <v>174</v>
      </c>
    </row>
  </sheetData>
  <sheetProtection selectLockedCells="1"/>
  <dataConsolidate/>
  <mergeCells count="102">
    <mergeCell ref="Z7:AA7"/>
    <mergeCell ref="M25:V25"/>
    <mergeCell ref="W25:AA25"/>
    <mergeCell ref="X26:AA26"/>
    <mergeCell ref="X27:AA27"/>
    <mergeCell ref="O26:V26"/>
    <mergeCell ref="O27:V27"/>
    <mergeCell ref="Z23:AC23"/>
    <mergeCell ref="C23:Y23"/>
    <mergeCell ref="A25:F25"/>
    <mergeCell ref="B26:F26"/>
    <mergeCell ref="B27:F27"/>
    <mergeCell ref="G25:L25"/>
    <mergeCell ref="H26:L26"/>
    <mergeCell ref="H27:L27"/>
    <mergeCell ref="AC27:AG27"/>
    <mergeCell ref="AD23:AG23"/>
    <mergeCell ref="A24:AG24"/>
    <mergeCell ref="AB25:AG25"/>
    <mergeCell ref="AC26:AG26"/>
    <mergeCell ref="AF7:AG7"/>
    <mergeCell ref="AD8:AG10"/>
    <mergeCell ref="AC8:AC11"/>
    <mergeCell ref="AG12:AG18"/>
    <mergeCell ref="R10:R11"/>
    <mergeCell ref="R12:R14"/>
    <mergeCell ref="O12:O14"/>
    <mergeCell ref="Q12:Q14"/>
    <mergeCell ref="AB12:AB18"/>
    <mergeCell ref="AC12:AC18"/>
    <mergeCell ref="P10:P11"/>
    <mergeCell ref="AD12:AD18"/>
    <mergeCell ref="AE12:AE18"/>
    <mergeCell ref="O15:O18"/>
    <mergeCell ref="P12:P18"/>
    <mergeCell ref="AD22:AG22"/>
    <mergeCell ref="A21:B21"/>
    <mergeCell ref="AF12:AF14"/>
    <mergeCell ref="AF15:AF18"/>
    <mergeCell ref="F12:F18"/>
    <mergeCell ref="G12:G18"/>
    <mergeCell ref="B12:B18"/>
    <mergeCell ref="AA12:AA18"/>
    <mergeCell ref="Y12:Y18"/>
    <mergeCell ref="Z12:Z15"/>
    <mergeCell ref="Z17:Z18"/>
    <mergeCell ref="J12:J18"/>
    <mergeCell ref="Z21:AC21"/>
    <mergeCell ref="Z22:AC22"/>
    <mergeCell ref="W12:W18"/>
    <mergeCell ref="E16:E18"/>
    <mergeCell ref="E12:E14"/>
    <mergeCell ref="A19:AG19"/>
    <mergeCell ref="AD21:AG21"/>
    <mergeCell ref="A20:AG20"/>
    <mergeCell ref="A7:B7"/>
    <mergeCell ref="C7:F7"/>
    <mergeCell ref="X12:X18"/>
    <mergeCell ref="G10:J10"/>
    <mergeCell ref="L10:L11"/>
    <mergeCell ref="M10:M11"/>
    <mergeCell ref="Y10:AB10"/>
    <mergeCell ref="A12:A18"/>
    <mergeCell ref="C12:C18"/>
    <mergeCell ref="U9:AB9"/>
    <mergeCell ref="N10:N11"/>
    <mergeCell ref="O10:O11"/>
    <mergeCell ref="C9:C11"/>
    <mergeCell ref="G7:L7"/>
    <mergeCell ref="V10:V11"/>
    <mergeCell ref="W10:W11"/>
    <mergeCell ref="Q15:Q18"/>
    <mergeCell ref="R15:R18"/>
    <mergeCell ref="S15:S18"/>
    <mergeCell ref="T15:T18"/>
    <mergeCell ref="S10:S11"/>
    <mergeCell ref="T10:T11"/>
    <mergeCell ref="K9:T9"/>
    <mergeCell ref="M7:V7"/>
    <mergeCell ref="A23:B23"/>
    <mergeCell ref="A9:A11"/>
    <mergeCell ref="A8:F8"/>
    <mergeCell ref="G8:AB8"/>
    <mergeCell ref="E9:E11"/>
    <mergeCell ref="B9:B11"/>
    <mergeCell ref="X10:X11"/>
    <mergeCell ref="U10:U11"/>
    <mergeCell ref="Q10:Q11"/>
    <mergeCell ref="V12:V18"/>
    <mergeCell ref="H12:H18"/>
    <mergeCell ref="F9:F11"/>
    <mergeCell ref="G9:J9"/>
    <mergeCell ref="D9:D11"/>
    <mergeCell ref="K10:K11"/>
    <mergeCell ref="U12:U18"/>
    <mergeCell ref="T12:T13"/>
    <mergeCell ref="S12:S13"/>
    <mergeCell ref="K12:K18"/>
    <mergeCell ref="D12:D18"/>
    <mergeCell ref="A22:B22"/>
    <mergeCell ref="C22:Y22"/>
    <mergeCell ref="C21:Y21"/>
  </mergeCells>
  <conditionalFormatting sqref="J12:J18">
    <cfRule type="containsText" dxfId="47" priority="7" operator="containsText" text="EXTREMO">
      <formula>NOT(ISERROR(SEARCH("EXTREMO",J12)))</formula>
    </cfRule>
    <cfRule type="containsText" dxfId="46" priority="8" operator="containsText" text="ALTO">
      <formula>NOT(ISERROR(SEARCH("ALTO",J12)))</formula>
    </cfRule>
    <cfRule type="containsText" dxfId="45" priority="9" operator="containsText" text="MODERADO">
      <formula>NOT(ISERROR(SEARCH("MODERADO",J12)))</formula>
    </cfRule>
    <cfRule type="containsText" dxfId="44" priority="10" operator="containsText" text="BAJO">
      <formula>NOT(ISERROR(SEARCH("BAJO",J12)))</formula>
    </cfRule>
  </conditionalFormatting>
  <conditionalFormatting sqref="U12:U18">
    <cfRule type="containsText" dxfId="43" priority="1" operator="containsText" text="EXTREMO">
      <formula>NOT(ISERROR(SEARCH("EXTREMO",U12)))</formula>
    </cfRule>
    <cfRule type="containsText" dxfId="42" priority="2" operator="containsText" text="MODERADO">
      <formula>NOT(ISERROR(SEARCH("MODERADO",U12)))</formula>
    </cfRule>
    <cfRule type="containsText" dxfId="41" priority="3" operator="containsText" text="ALTO">
      <formula>NOT(ISERROR(SEARCH("ALTO",U12)))</formula>
    </cfRule>
    <cfRule type="containsText" dxfId="40" priority="4" operator="containsText" text="BAJO">
      <formula>NOT(ISERROR(SEARCH("BAJO",U12)))</formula>
    </cfRule>
  </conditionalFormatting>
  <dataValidations count="15">
    <dataValidation type="list" allowBlank="1" showInputMessage="1" showErrorMessage="1" sqref="H12:H18" xr:uid="{00000000-0002-0000-0100-000000000000}">
      <formula1>$AL$10:$AL$14</formula1>
    </dataValidation>
    <dataValidation type="list" allowBlank="1" showInputMessage="1" showErrorMessage="1" sqref="M18" xr:uid="{00000000-0002-0000-0100-000001000000}">
      <formula1>$AH$9:$AJ$9</formula1>
    </dataValidation>
    <dataValidation type="list" allowBlank="1" showInputMessage="1" showErrorMessage="1" sqref="G12:G18" xr:uid="{00000000-0002-0000-0100-000002000000}">
      <formula1>$AL$2:$AL$6</formula1>
    </dataValidation>
    <dataValidation type="list" allowBlank="1" showInputMessage="1" showErrorMessage="1" sqref="M12" xr:uid="{00000000-0002-0000-0100-000003000000}">
      <formula1>$AH$2:$AH$3</formula1>
    </dataValidation>
    <dataValidation type="list" allowBlank="1" showInputMessage="1" showErrorMessage="1" sqref="M13" xr:uid="{00000000-0002-0000-0100-000004000000}">
      <formula1>$AH$4:$AI$4</formula1>
    </dataValidation>
    <dataValidation type="list" allowBlank="1" showInputMessage="1" showErrorMessage="1" sqref="M14" xr:uid="{00000000-0002-0000-0100-000005000000}">
      <formula1>$AH$5:$AI$5</formula1>
    </dataValidation>
    <dataValidation type="list" allowBlank="1" showInputMessage="1" showErrorMessage="1" sqref="M16" xr:uid="{00000000-0002-0000-0100-000006000000}">
      <formula1>$AH$7:$AI$7</formula1>
    </dataValidation>
    <dataValidation type="list" allowBlank="1" showInputMessage="1" showErrorMessage="1" sqref="M17" xr:uid="{00000000-0002-0000-0100-000007000000}">
      <formula1>$AH$8:$AI$8</formula1>
    </dataValidation>
    <dataValidation type="list" allowBlank="1" showInputMessage="1" showErrorMessage="1" sqref="P12" xr:uid="{00000000-0002-0000-0100-000008000000}">
      <formula1>$AH$10:$AJ$10</formula1>
    </dataValidation>
    <dataValidation type="list" allowBlank="1" showInputMessage="1" showErrorMessage="1" sqref="V12:V18" xr:uid="{00000000-0002-0000-0100-000009000000}">
      <formula1>$AH$14:$AK$14</formula1>
    </dataValidation>
    <dataValidation type="list" allowBlank="1" showInputMessage="1" showErrorMessage="1" sqref="D12:D18" xr:uid="{00000000-0002-0000-0100-00000A000000}">
      <formula1>$AN$2:$AN$8</formula1>
    </dataValidation>
    <dataValidation type="list" allowBlank="1" showInputMessage="1" showErrorMessage="1" sqref="T12 S12:S13" xr:uid="{00000000-0002-0000-0100-00000B000000}">
      <formula1>$AH$15:$AH$17</formula1>
    </dataValidation>
    <dataValidation type="list" allowBlank="1" showInputMessage="1" showErrorMessage="1" sqref="AA12:AA18" xr:uid="{00000000-0002-0000-0100-00000C000000}">
      <formula1>$AN$12:$AN$13</formula1>
    </dataValidation>
    <dataValidation type="list" allowBlank="1" showInputMessage="1" showErrorMessage="1" sqref="M15" xr:uid="{00000000-0002-0000-0100-00000D000000}">
      <formula1>$AJ$16:$AL$16</formula1>
    </dataValidation>
    <dataValidation type="list" allowBlank="1" showInputMessage="1" showErrorMessage="1" sqref="U12:U18" xr:uid="{00000000-0002-0000-0100-00000E000000}">
      <formula1>$AO$10:$AO$33</formula1>
    </dataValidation>
  </dataValidations>
  <printOptions horizontalCentered="1"/>
  <pageMargins left="0" right="0" top="0.39370078740157483" bottom="0.51181102362204722" header="0.31496062992125984" footer="0.31496062992125984"/>
  <pageSetup scale="2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5ABB2-36E8-4E5D-BF23-6E6D4C9F1AD3}">
  <dimension ref="A1:AP41"/>
  <sheetViews>
    <sheetView view="pageBreakPreview" topLeftCell="A14" zoomScale="70" zoomScaleNormal="40" zoomScaleSheetLayoutView="70" workbookViewId="0">
      <selection activeCell="A26" sqref="A26:AG26"/>
    </sheetView>
  </sheetViews>
  <sheetFormatPr baseColWidth="10" defaultRowHeight="12.75" x14ac:dyDescent="0.25"/>
  <cols>
    <col min="1" max="1" width="22.5703125" style="79" customWidth="1"/>
    <col min="2" max="2" width="19.85546875" style="79" customWidth="1"/>
    <col min="3" max="3" width="21.85546875" style="79" customWidth="1"/>
    <col min="4" max="4" width="21" style="144" customWidth="1"/>
    <col min="5" max="5" width="24" style="79" customWidth="1"/>
    <col min="6" max="6" width="23.140625" style="79" customWidth="1"/>
    <col min="7" max="7" width="13.42578125" style="79" customWidth="1"/>
    <col min="8" max="8" width="16" style="79" customWidth="1"/>
    <col min="9" max="9" width="25.28515625" style="79" hidden="1" customWidth="1"/>
    <col min="10" max="10" width="22.85546875" style="79" customWidth="1"/>
    <col min="11" max="11" width="41.42578125" style="79" customWidth="1"/>
    <col min="12" max="12" width="48.7109375" style="79" customWidth="1"/>
    <col min="13" max="13" width="26" style="79" customWidth="1"/>
    <col min="14" max="14" width="7.28515625" style="79" hidden="1" customWidth="1"/>
    <col min="15" max="15" width="21.140625" style="79" customWidth="1"/>
    <col min="16" max="16" width="16.7109375" style="79" customWidth="1"/>
    <col min="17" max="17" width="17.85546875" style="79" customWidth="1"/>
    <col min="18" max="18" width="22.140625" style="79" customWidth="1"/>
    <col min="19" max="19" width="24.140625" style="79" customWidth="1"/>
    <col min="20" max="20" width="26.85546875" style="79" customWidth="1"/>
    <col min="21" max="21" width="23.42578125" style="79" customWidth="1"/>
    <col min="22" max="22" width="21" style="79" customWidth="1"/>
    <col min="23" max="23" width="20.7109375" style="79" customWidth="1"/>
    <col min="24" max="24" width="28.140625" style="79" customWidth="1"/>
    <col min="25" max="25" width="22.85546875" style="79" customWidth="1"/>
    <col min="26" max="26" width="30.85546875" style="79" customWidth="1"/>
    <col min="27" max="27" width="18.140625" style="79" customWidth="1"/>
    <col min="28" max="28" width="18.5703125" style="79" customWidth="1"/>
    <col min="29" max="29" width="18" style="79" customWidth="1"/>
    <col min="30" max="30" width="20.7109375" style="79" customWidth="1"/>
    <col min="31" max="31" width="19.140625" style="79" customWidth="1"/>
    <col min="32" max="32" width="41.7109375" style="79" customWidth="1"/>
    <col min="33" max="33" width="23.5703125" style="79" customWidth="1"/>
    <col min="34" max="34" width="17.28515625" style="79" hidden="1" customWidth="1"/>
    <col min="35" max="42" width="11.42578125" style="79" hidden="1" customWidth="1"/>
    <col min="43" max="16384" width="11.42578125" style="79"/>
  </cols>
  <sheetData>
    <row r="1" spans="1:41" x14ac:dyDescent="0.25">
      <c r="A1" s="78"/>
      <c r="B1" s="78"/>
      <c r="C1" s="78"/>
      <c r="D1" s="129"/>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K1" s="79" t="s">
        <v>9</v>
      </c>
      <c r="AL1" s="79" t="s">
        <v>8</v>
      </c>
      <c r="AN1" s="79" t="s">
        <v>61</v>
      </c>
    </row>
    <row r="2" spans="1:41" x14ac:dyDescent="0.25">
      <c r="A2" s="78"/>
      <c r="B2" s="78"/>
      <c r="C2" s="78"/>
      <c r="D2" s="129"/>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9" t="s">
        <v>80</v>
      </c>
      <c r="AI2" s="79" t="s">
        <v>11</v>
      </c>
      <c r="AL2" s="79" t="s">
        <v>107</v>
      </c>
      <c r="AN2" s="79" t="s">
        <v>63</v>
      </c>
    </row>
    <row r="3" spans="1:41" x14ac:dyDescent="0.25">
      <c r="A3" s="78"/>
      <c r="B3" s="78"/>
      <c r="C3" s="78"/>
      <c r="D3" s="129"/>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9" t="s">
        <v>81</v>
      </c>
      <c r="AI3" s="79" t="s">
        <v>12</v>
      </c>
      <c r="AL3" s="79" t="s">
        <v>108</v>
      </c>
      <c r="AN3" s="79" t="s">
        <v>122</v>
      </c>
    </row>
    <row r="4" spans="1:41" x14ac:dyDescent="0.25">
      <c r="A4" s="78"/>
      <c r="B4" s="78"/>
      <c r="C4" s="78"/>
      <c r="D4" s="129"/>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9" t="s">
        <v>126</v>
      </c>
      <c r="AI4" s="79" t="s">
        <v>82</v>
      </c>
      <c r="AK4" s="79" t="s">
        <v>95</v>
      </c>
      <c r="AL4" s="79" t="s">
        <v>109</v>
      </c>
      <c r="AN4" s="79" t="s">
        <v>64</v>
      </c>
    </row>
    <row r="5" spans="1:41" x14ac:dyDescent="0.25">
      <c r="A5" s="78"/>
      <c r="B5" s="78"/>
      <c r="C5" s="78"/>
      <c r="D5" s="129"/>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9" t="s">
        <v>127</v>
      </c>
      <c r="AI5" s="79" t="s">
        <v>83</v>
      </c>
      <c r="AK5" s="79" t="s">
        <v>106</v>
      </c>
      <c r="AL5" s="79" t="s">
        <v>110</v>
      </c>
      <c r="AN5" s="79" t="s">
        <v>62</v>
      </c>
    </row>
    <row r="6" spans="1:41" ht="29.25" customHeight="1" x14ac:dyDescent="0.25">
      <c r="A6" s="78"/>
      <c r="B6" s="78"/>
      <c r="C6" s="78"/>
      <c r="D6" s="129"/>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9" t="s">
        <v>129</v>
      </c>
      <c r="AI6" s="79" t="s">
        <v>130</v>
      </c>
      <c r="AJ6" s="79" t="s">
        <v>65</v>
      </c>
      <c r="AK6" s="79" t="s">
        <v>111</v>
      </c>
      <c r="AL6" s="79" t="s">
        <v>112</v>
      </c>
      <c r="AN6" s="79" t="s">
        <v>119</v>
      </c>
    </row>
    <row r="7" spans="1:41" ht="24.75" customHeight="1" x14ac:dyDescent="0.25">
      <c r="A7" s="437" t="s">
        <v>68</v>
      </c>
      <c r="B7" s="437"/>
      <c r="C7" s="438">
        <v>43851</v>
      </c>
      <c r="D7" s="439"/>
      <c r="E7" s="439"/>
      <c r="F7" s="439"/>
      <c r="G7" s="440"/>
      <c r="H7" s="441"/>
      <c r="I7" s="441"/>
      <c r="J7" s="441"/>
      <c r="K7" s="441"/>
      <c r="L7" s="442"/>
      <c r="M7" s="443" t="s">
        <v>76</v>
      </c>
      <c r="N7" s="444"/>
      <c r="O7" s="444"/>
      <c r="P7" s="444"/>
      <c r="Q7" s="444"/>
      <c r="R7" s="444"/>
      <c r="S7" s="444"/>
      <c r="T7" s="444"/>
      <c r="U7" s="444"/>
      <c r="V7" s="445"/>
      <c r="W7" s="80" t="s">
        <v>72</v>
      </c>
      <c r="X7" s="83"/>
      <c r="Y7" s="82" t="s">
        <v>73</v>
      </c>
      <c r="Z7" s="446"/>
      <c r="AA7" s="447"/>
      <c r="AB7" s="80" t="s">
        <v>74</v>
      </c>
      <c r="AC7" s="83"/>
      <c r="AD7" s="84" t="s">
        <v>75</v>
      </c>
      <c r="AE7" s="85"/>
      <c r="AF7" s="448"/>
      <c r="AG7" s="448"/>
      <c r="AH7" s="79" t="s">
        <v>84</v>
      </c>
      <c r="AI7" s="79" t="s">
        <v>85</v>
      </c>
      <c r="AJ7" s="79" t="s">
        <v>66</v>
      </c>
      <c r="AN7" s="79" t="s">
        <v>120</v>
      </c>
    </row>
    <row r="8" spans="1:41" x14ac:dyDescent="0.25">
      <c r="A8" s="425" t="s">
        <v>52</v>
      </c>
      <c r="B8" s="425"/>
      <c r="C8" s="425"/>
      <c r="D8" s="425"/>
      <c r="E8" s="425"/>
      <c r="F8" s="425"/>
      <c r="G8" s="426" t="s">
        <v>21</v>
      </c>
      <c r="H8" s="427"/>
      <c r="I8" s="427"/>
      <c r="J8" s="427"/>
      <c r="K8" s="427"/>
      <c r="L8" s="427"/>
      <c r="M8" s="427"/>
      <c r="N8" s="427"/>
      <c r="O8" s="427"/>
      <c r="P8" s="427"/>
      <c r="Q8" s="427"/>
      <c r="R8" s="427"/>
      <c r="S8" s="427"/>
      <c r="T8" s="427"/>
      <c r="U8" s="427"/>
      <c r="V8" s="427"/>
      <c r="W8" s="427"/>
      <c r="X8" s="432"/>
      <c r="Y8" s="427"/>
      <c r="Z8" s="427"/>
      <c r="AA8" s="427"/>
      <c r="AB8" s="428"/>
      <c r="AC8" s="430" t="s">
        <v>27</v>
      </c>
      <c r="AD8" s="434" t="s">
        <v>38</v>
      </c>
      <c r="AE8" s="435"/>
      <c r="AF8" s="435"/>
      <c r="AG8" s="435"/>
      <c r="AH8" s="79" t="s">
        <v>86</v>
      </c>
      <c r="AI8" s="79" t="s">
        <v>87</v>
      </c>
      <c r="AN8" s="79" t="s">
        <v>121</v>
      </c>
    </row>
    <row r="9" spans="1:41" s="86" customFormat="1" ht="14.25" customHeight="1" x14ac:dyDescent="0.25">
      <c r="A9" s="423" t="s">
        <v>58</v>
      </c>
      <c r="B9" s="421" t="s">
        <v>60</v>
      </c>
      <c r="C9" s="423" t="s">
        <v>40</v>
      </c>
      <c r="D9" s="423" t="s">
        <v>61</v>
      </c>
      <c r="E9" s="423" t="s">
        <v>41</v>
      </c>
      <c r="F9" s="425" t="s">
        <v>42</v>
      </c>
      <c r="G9" s="425" t="s">
        <v>71</v>
      </c>
      <c r="H9" s="425"/>
      <c r="I9" s="425"/>
      <c r="J9" s="425"/>
      <c r="K9" s="426" t="s">
        <v>24</v>
      </c>
      <c r="L9" s="427"/>
      <c r="M9" s="427"/>
      <c r="N9" s="427"/>
      <c r="O9" s="427"/>
      <c r="P9" s="427"/>
      <c r="Q9" s="427"/>
      <c r="R9" s="427"/>
      <c r="S9" s="427"/>
      <c r="T9" s="428"/>
      <c r="U9" s="426" t="s">
        <v>44</v>
      </c>
      <c r="V9" s="427"/>
      <c r="W9" s="427"/>
      <c r="X9" s="427"/>
      <c r="Y9" s="427"/>
      <c r="Z9" s="427"/>
      <c r="AA9" s="427"/>
      <c r="AB9" s="428"/>
      <c r="AC9" s="433"/>
      <c r="AD9" s="434"/>
      <c r="AE9" s="435"/>
      <c r="AF9" s="435"/>
      <c r="AG9" s="435"/>
      <c r="AH9" s="79" t="s">
        <v>88</v>
      </c>
      <c r="AI9" s="79" t="s">
        <v>131</v>
      </c>
      <c r="AJ9" s="79" t="s">
        <v>91</v>
      </c>
    </row>
    <row r="10" spans="1:41" s="86" customFormat="1" ht="20.25" customHeight="1" x14ac:dyDescent="0.25">
      <c r="A10" s="423"/>
      <c r="B10" s="431"/>
      <c r="C10" s="423"/>
      <c r="D10" s="423"/>
      <c r="E10" s="423"/>
      <c r="F10" s="425"/>
      <c r="G10" s="429" t="s">
        <v>43</v>
      </c>
      <c r="H10" s="429"/>
      <c r="I10" s="429"/>
      <c r="J10" s="429"/>
      <c r="K10" s="419" t="s">
        <v>78</v>
      </c>
      <c r="L10" s="425" t="s">
        <v>79</v>
      </c>
      <c r="M10" s="425" t="s">
        <v>23</v>
      </c>
      <c r="N10" s="430"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3"/>
      <c r="AD10" s="436"/>
      <c r="AE10" s="432"/>
      <c r="AF10" s="432"/>
      <c r="AG10" s="432"/>
      <c r="AH10" s="86" t="s">
        <v>135</v>
      </c>
      <c r="AI10" s="86" t="s">
        <v>136</v>
      </c>
      <c r="AJ10" s="86" t="s">
        <v>137</v>
      </c>
      <c r="AL10" s="86" t="s">
        <v>124</v>
      </c>
      <c r="AO10" s="79" t="s">
        <v>96</v>
      </c>
    </row>
    <row r="11" spans="1:41" s="86" customFormat="1" ht="57.75" customHeight="1" x14ac:dyDescent="0.25">
      <c r="A11" s="421"/>
      <c r="B11" s="422"/>
      <c r="C11" s="421"/>
      <c r="D11" s="421"/>
      <c r="E11" s="421"/>
      <c r="F11" s="430"/>
      <c r="G11" s="87" t="s">
        <v>8</v>
      </c>
      <c r="H11" s="87" t="s">
        <v>9</v>
      </c>
      <c r="I11" s="87"/>
      <c r="J11" s="88" t="s">
        <v>147</v>
      </c>
      <c r="K11" s="420"/>
      <c r="L11" s="425"/>
      <c r="M11" s="425"/>
      <c r="N11" s="429"/>
      <c r="O11" s="423"/>
      <c r="P11" s="422"/>
      <c r="Q11" s="422"/>
      <c r="R11" s="423"/>
      <c r="S11" s="422"/>
      <c r="T11" s="422"/>
      <c r="U11" s="424"/>
      <c r="V11" s="423"/>
      <c r="W11" s="420"/>
      <c r="X11" s="422"/>
      <c r="Y11" s="89" t="s">
        <v>180</v>
      </c>
      <c r="Z11" s="89" t="s">
        <v>179</v>
      </c>
      <c r="AA11" s="90" t="s">
        <v>148</v>
      </c>
      <c r="AB11" s="90" t="s">
        <v>48</v>
      </c>
      <c r="AC11" s="429"/>
      <c r="AD11" s="150" t="s">
        <v>177</v>
      </c>
      <c r="AE11" s="91" t="s">
        <v>50</v>
      </c>
      <c r="AF11" s="91" t="s">
        <v>105</v>
      </c>
      <c r="AG11" s="89" t="s">
        <v>145</v>
      </c>
      <c r="AH11" s="86" t="s">
        <v>141</v>
      </c>
      <c r="AI11" s="86" t="s">
        <v>12</v>
      </c>
      <c r="AL11" s="86" t="s">
        <v>125</v>
      </c>
      <c r="AO11" s="79" t="s">
        <v>152</v>
      </c>
    </row>
    <row r="12" spans="1:41" ht="30" customHeight="1" x14ac:dyDescent="0.25">
      <c r="A12" s="691" t="s">
        <v>559</v>
      </c>
      <c r="B12" s="691" t="s">
        <v>560</v>
      </c>
      <c r="C12" s="707" t="s">
        <v>561</v>
      </c>
      <c r="D12" s="601" t="s">
        <v>64</v>
      </c>
      <c r="E12" s="703" t="s">
        <v>562</v>
      </c>
      <c r="F12" s="707" t="s">
        <v>563</v>
      </c>
      <c r="G12" s="392" t="s">
        <v>110</v>
      </c>
      <c r="H12" s="392" t="s">
        <v>95</v>
      </c>
      <c r="I12" s="60" t="str">
        <f>CONCATENATE(G12,H12)</f>
        <v>PROBABLEMODERADO</v>
      </c>
      <c r="J12" s="374" t="str">
        <f>I13</f>
        <v>5. ALTO</v>
      </c>
      <c r="K12" s="376" t="s">
        <v>564</v>
      </c>
      <c r="L12" s="93" t="s">
        <v>89</v>
      </c>
      <c r="M12" s="56" t="s">
        <v>80</v>
      </c>
      <c r="N12" s="95">
        <f>IF(M12="ASIGNADO",15,IF(M12="NO ASIGNADO",0,""))</f>
        <v>15</v>
      </c>
      <c r="O12" s="378">
        <f>SUM(N12:N18)</f>
        <v>100</v>
      </c>
      <c r="P12" s="380" t="s">
        <v>135</v>
      </c>
      <c r="Q12" s="383">
        <f>IF(Q15="DÉBIL",0,IF(Q15="MODERADO",50,IF(Q15="FUERTE",100,"")))</f>
        <v>100</v>
      </c>
      <c r="R12" s="384"/>
      <c r="S12" s="367" t="s">
        <v>97</v>
      </c>
      <c r="T12" s="367" t="s">
        <v>142</v>
      </c>
      <c r="U12" s="368" t="s">
        <v>158</v>
      </c>
      <c r="V12" s="370" t="s">
        <v>100</v>
      </c>
      <c r="W12" s="372" t="s">
        <v>226</v>
      </c>
      <c r="X12" s="707" t="s">
        <v>565</v>
      </c>
      <c r="Y12" s="703"/>
      <c r="Z12" s="871"/>
      <c r="AA12" s="360" t="s">
        <v>176</v>
      </c>
      <c r="AB12" s="347"/>
      <c r="AC12" s="372"/>
      <c r="AD12" s="372"/>
      <c r="AE12" s="869"/>
      <c r="AF12" s="707"/>
      <c r="AG12" s="347"/>
      <c r="AH12" s="79" t="s">
        <v>93</v>
      </c>
      <c r="AI12" s="79" t="s">
        <v>94</v>
      </c>
      <c r="AJ12" s="79" t="s">
        <v>95</v>
      </c>
      <c r="AK12" s="79" t="s">
        <v>96</v>
      </c>
      <c r="AL12" s="79" t="s">
        <v>95</v>
      </c>
      <c r="AN12" s="79" t="s">
        <v>149</v>
      </c>
      <c r="AO12" s="79" t="s">
        <v>153</v>
      </c>
    </row>
    <row r="13" spans="1:41" ht="30" customHeight="1" x14ac:dyDescent="0.25">
      <c r="A13" s="718"/>
      <c r="B13" s="718"/>
      <c r="C13" s="708"/>
      <c r="D13" s="872"/>
      <c r="E13" s="689"/>
      <c r="F13" s="708"/>
      <c r="G13" s="392"/>
      <c r="H13" s="392"/>
      <c r="I13" s="60"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5. ALTO</v>
      </c>
      <c r="J13" s="375"/>
      <c r="K13" s="712"/>
      <c r="L13" s="96" t="s">
        <v>175</v>
      </c>
      <c r="M13" s="54" t="s">
        <v>126</v>
      </c>
      <c r="N13" s="98">
        <f>IF(M13="ADECUADO",15,IF(M13="INADECUADO",0,""))</f>
        <v>15</v>
      </c>
      <c r="O13" s="379"/>
      <c r="P13" s="381"/>
      <c r="Q13" s="383"/>
      <c r="R13" s="385"/>
      <c r="S13" s="367"/>
      <c r="T13" s="367"/>
      <c r="U13" s="368"/>
      <c r="V13" s="371"/>
      <c r="W13" s="372"/>
      <c r="X13" s="707"/>
      <c r="Y13" s="359"/>
      <c r="Z13" s="559"/>
      <c r="AA13" s="361"/>
      <c r="AB13" s="372"/>
      <c r="AC13" s="372"/>
      <c r="AD13" s="372"/>
      <c r="AE13" s="869"/>
      <c r="AF13" s="707"/>
      <c r="AG13" s="347"/>
      <c r="AH13" s="79" t="s">
        <v>97</v>
      </c>
      <c r="AI13" s="79" t="s">
        <v>98</v>
      </c>
      <c r="AL13" s="79" t="s">
        <v>106</v>
      </c>
      <c r="AN13" s="79" t="s">
        <v>176</v>
      </c>
      <c r="AO13" s="79" t="s">
        <v>154</v>
      </c>
    </row>
    <row r="14" spans="1:41" ht="47.25" customHeight="1" x14ac:dyDescent="0.25">
      <c r="A14" s="718"/>
      <c r="B14" s="718"/>
      <c r="C14" s="708"/>
      <c r="D14" s="872"/>
      <c r="E14" s="689"/>
      <c r="F14" s="708"/>
      <c r="G14" s="392"/>
      <c r="H14" s="392"/>
      <c r="I14" s="60"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ALTO</v>
      </c>
      <c r="J14" s="375"/>
      <c r="K14" s="712"/>
      <c r="L14" s="120" t="s">
        <v>90</v>
      </c>
      <c r="M14" s="54" t="s">
        <v>127</v>
      </c>
      <c r="N14" s="98">
        <f>IF(M14="OPORTUNA",15,IF(M14="INOPORTUNA",0,""))</f>
        <v>15</v>
      </c>
      <c r="O14" s="379"/>
      <c r="P14" s="381"/>
      <c r="Q14" s="383"/>
      <c r="R14" s="385"/>
      <c r="S14" s="100" t="s">
        <v>143</v>
      </c>
      <c r="T14" s="100" t="s">
        <v>144</v>
      </c>
      <c r="U14" s="368"/>
      <c r="V14" s="371"/>
      <c r="W14" s="372"/>
      <c r="X14" s="707"/>
      <c r="Y14" s="359"/>
      <c r="Z14" s="559"/>
      <c r="AA14" s="361"/>
      <c r="AB14" s="372"/>
      <c r="AC14" s="372"/>
      <c r="AD14" s="372"/>
      <c r="AE14" s="869"/>
      <c r="AF14" s="707"/>
      <c r="AG14" s="347"/>
      <c r="AH14" s="79" t="s">
        <v>100</v>
      </c>
      <c r="AI14" s="79" t="s">
        <v>101</v>
      </c>
      <c r="AJ14" s="79" t="s">
        <v>102</v>
      </c>
      <c r="AK14" s="79" t="s">
        <v>103</v>
      </c>
      <c r="AL14" s="79" t="s">
        <v>111</v>
      </c>
      <c r="AO14" s="79" t="s">
        <v>155</v>
      </c>
    </row>
    <row r="15" spans="1:41" ht="73.5" customHeight="1" x14ac:dyDescent="0.25">
      <c r="A15" s="718"/>
      <c r="B15" s="718"/>
      <c r="C15" s="708"/>
      <c r="D15" s="872"/>
      <c r="E15" s="157" t="s">
        <v>151</v>
      </c>
      <c r="F15" s="708"/>
      <c r="G15" s="392"/>
      <c r="H15" s="392"/>
      <c r="I15" s="60"/>
      <c r="J15" s="375"/>
      <c r="K15" s="712"/>
      <c r="L15" s="96" t="s">
        <v>115</v>
      </c>
      <c r="M15" s="54" t="s">
        <v>128</v>
      </c>
      <c r="N15" s="98">
        <f>IF(M15="PREVENIR",15,IF(M15="DETECTAR",10,IF(M15="NO ES UN CONTROL",0,"")))</f>
        <v>15</v>
      </c>
      <c r="O15" s="349" t="str">
        <f>IF(O12&lt;86,"DÉBIL",IF(O12&lt;96,"MODERADO",IF(O12&lt;101,"FUERTE","")))</f>
        <v>FUERTE</v>
      </c>
      <c r="P15" s="381"/>
      <c r="Q15" s="351" t="str">
        <f>IF(AND(O15="FUERTE",P12="FUERTE (SIEMPRE SE EJECUTA)"),"FUERTE",IF(OR(O15="DÉBIL",P12="DÉBIL (NO SE EJECUTA)"),"DÉBIL",IF(OR(O15="MODERADO",P12="MODERADO (ALGUNAS VECES)"),"MODERADO")))</f>
        <v>FUERTE</v>
      </c>
      <c r="R15" s="353" t="str">
        <f>IF(AND(O15="FUERTE",P12="FUERTE (SIEMPRE SE EJECUTA)"),"NO","SÍ")</f>
        <v>NO</v>
      </c>
      <c r="S15"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15"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0</v>
      </c>
      <c r="U15" s="368"/>
      <c r="V15" s="371"/>
      <c r="W15" s="372"/>
      <c r="X15" s="707"/>
      <c r="Y15" s="359"/>
      <c r="Z15" s="556"/>
      <c r="AA15" s="361"/>
      <c r="AB15" s="372"/>
      <c r="AC15" s="372"/>
      <c r="AD15" s="372"/>
      <c r="AE15" s="869"/>
      <c r="AF15" s="692"/>
      <c r="AG15" s="347"/>
      <c r="AH15" s="79" t="s">
        <v>97</v>
      </c>
      <c r="AO15" s="79" t="s">
        <v>156</v>
      </c>
    </row>
    <row r="16" spans="1:41" ht="38.25" customHeight="1" x14ac:dyDescent="0.25">
      <c r="A16" s="718"/>
      <c r="B16" s="718"/>
      <c r="C16" s="708"/>
      <c r="D16" s="872"/>
      <c r="E16" s="867" t="s">
        <v>566</v>
      </c>
      <c r="F16" s="708"/>
      <c r="G16" s="392"/>
      <c r="H16" s="392"/>
      <c r="I16" s="60"/>
      <c r="J16" s="375"/>
      <c r="K16" s="712"/>
      <c r="L16" s="96" t="s">
        <v>116</v>
      </c>
      <c r="M16" s="54" t="s">
        <v>84</v>
      </c>
      <c r="N16" s="98">
        <f>IF(M16="CONFIABLE",15,IF(M16="NO CONFIABLE",0,""))</f>
        <v>15</v>
      </c>
      <c r="O16" s="350"/>
      <c r="P16" s="381"/>
      <c r="Q16" s="351"/>
      <c r="R16" s="353"/>
      <c r="S16" s="355"/>
      <c r="T16" s="357"/>
      <c r="U16" s="368"/>
      <c r="V16" s="371"/>
      <c r="W16" s="372"/>
      <c r="X16" s="707"/>
      <c r="Y16" s="359"/>
      <c r="Z16" s="66" t="s">
        <v>181</v>
      </c>
      <c r="AA16" s="361"/>
      <c r="AB16" s="372"/>
      <c r="AC16" s="372"/>
      <c r="AD16" s="372"/>
      <c r="AE16" s="869"/>
      <c r="AF16" s="692"/>
      <c r="AG16" s="347"/>
      <c r="AH16" s="79" t="s">
        <v>142</v>
      </c>
      <c r="AJ16" s="79" t="s">
        <v>129</v>
      </c>
      <c r="AK16" s="79" t="s">
        <v>128</v>
      </c>
      <c r="AL16" s="79" t="s">
        <v>130</v>
      </c>
      <c r="AO16" s="79" t="s">
        <v>157</v>
      </c>
    </row>
    <row r="17" spans="1:41" ht="38.25" customHeight="1" x14ac:dyDescent="0.25">
      <c r="A17" s="718"/>
      <c r="B17" s="718"/>
      <c r="C17" s="708"/>
      <c r="D17" s="872"/>
      <c r="E17" s="867"/>
      <c r="F17" s="708"/>
      <c r="G17" s="392"/>
      <c r="H17" s="392"/>
      <c r="I17" s="60"/>
      <c r="J17" s="375"/>
      <c r="K17" s="712"/>
      <c r="L17" s="96" t="s">
        <v>117</v>
      </c>
      <c r="M17" s="54" t="s">
        <v>86</v>
      </c>
      <c r="N17" s="98">
        <f>IF(M17="SE INVESTIGAN Y SE RESUELVEN OPORTUNAMENTE",15,IF(M17="NO SE INVESTIGAN Y SE RESUELVEN OPORTUNAMENTE",0,""))</f>
        <v>15</v>
      </c>
      <c r="O17" s="350"/>
      <c r="P17" s="381"/>
      <c r="Q17" s="351"/>
      <c r="R17" s="353"/>
      <c r="S17" s="355"/>
      <c r="T17" s="357"/>
      <c r="U17" s="368"/>
      <c r="V17" s="371"/>
      <c r="W17" s="372"/>
      <c r="X17" s="707"/>
      <c r="Y17" s="359"/>
      <c r="Z17" s="373"/>
      <c r="AA17" s="361"/>
      <c r="AB17" s="372"/>
      <c r="AC17" s="372"/>
      <c r="AD17" s="372"/>
      <c r="AE17" s="869"/>
      <c r="AF17" s="692"/>
      <c r="AG17" s="347"/>
      <c r="AH17" s="79" t="s">
        <v>98</v>
      </c>
      <c r="AO17" s="79" t="s">
        <v>158</v>
      </c>
    </row>
    <row r="18" spans="1:41" ht="80.25" customHeight="1" x14ac:dyDescent="0.25">
      <c r="A18" s="718"/>
      <c r="B18" s="718"/>
      <c r="C18" s="341"/>
      <c r="D18" s="873"/>
      <c r="E18" s="868"/>
      <c r="F18" s="341"/>
      <c r="G18" s="393"/>
      <c r="H18" s="393"/>
      <c r="I18" s="60"/>
      <c r="J18" s="375"/>
      <c r="K18" s="713"/>
      <c r="L18" s="102" t="s">
        <v>118</v>
      </c>
      <c r="M18" s="61" t="s">
        <v>88</v>
      </c>
      <c r="N18" s="104">
        <f>IF(M18="COMPLETA",10,IF(M18="INCOMPLETA",5,IF(M18="NO EXISTE",0,"")))</f>
        <v>10</v>
      </c>
      <c r="O18" s="350"/>
      <c r="P18" s="382"/>
      <c r="Q18" s="352"/>
      <c r="R18" s="354"/>
      <c r="S18" s="356"/>
      <c r="T18" s="357"/>
      <c r="U18" s="369"/>
      <c r="V18" s="371"/>
      <c r="W18" s="373"/>
      <c r="X18" s="703"/>
      <c r="Y18" s="342"/>
      <c r="Z18" s="556"/>
      <c r="AA18" s="362"/>
      <c r="AB18" s="373"/>
      <c r="AC18" s="373"/>
      <c r="AD18" s="373"/>
      <c r="AE18" s="870"/>
      <c r="AF18" s="702"/>
      <c r="AG18" s="348"/>
      <c r="AO18" s="79" t="s">
        <v>159</v>
      </c>
    </row>
    <row r="19" spans="1:41" ht="40.5" customHeight="1" x14ac:dyDescent="0.25">
      <c r="A19" s="718"/>
      <c r="B19" s="718"/>
      <c r="C19" s="707" t="s">
        <v>567</v>
      </c>
      <c r="D19" s="601" t="s">
        <v>121</v>
      </c>
      <c r="E19" s="703" t="s">
        <v>568</v>
      </c>
      <c r="F19" s="707" t="s">
        <v>569</v>
      </c>
      <c r="G19" s="392" t="s">
        <v>110</v>
      </c>
      <c r="H19" s="392" t="s">
        <v>95</v>
      </c>
      <c r="I19" s="60" t="str">
        <f>CONCATENATE(G19,H19)</f>
        <v>PROBABLEMODERADO</v>
      </c>
      <c r="J19" s="374" t="str">
        <f>I20</f>
        <v>5. ALTO</v>
      </c>
      <c r="K19" s="376" t="s">
        <v>570</v>
      </c>
      <c r="L19" s="93" t="s">
        <v>89</v>
      </c>
      <c r="M19" s="56" t="s">
        <v>80</v>
      </c>
      <c r="N19" s="95">
        <f>IF(M19="ASIGNADO",15,IF(M19="NO ASIGNADO",0,""))</f>
        <v>15</v>
      </c>
      <c r="O19" s="378">
        <f>SUM(N19:N25)</f>
        <v>100</v>
      </c>
      <c r="P19" s="380" t="s">
        <v>135</v>
      </c>
      <c r="Q19" s="383">
        <f>IF(Q22="DÉBIL",0,IF(Q22="MODERADO",50,IF(Q22="FUERTE",100,"")))</f>
        <v>100</v>
      </c>
      <c r="R19" s="384"/>
      <c r="S19" s="367" t="s">
        <v>97</v>
      </c>
      <c r="T19" s="367" t="s">
        <v>97</v>
      </c>
      <c r="U19" s="368" t="s">
        <v>158</v>
      </c>
      <c r="V19" s="370" t="s">
        <v>100</v>
      </c>
      <c r="W19" s="372" t="s">
        <v>487</v>
      </c>
      <c r="X19" s="707" t="s">
        <v>571</v>
      </c>
      <c r="Y19" s="703"/>
      <c r="Z19" s="871"/>
      <c r="AA19" s="360" t="s">
        <v>176</v>
      </c>
      <c r="AB19" s="347"/>
      <c r="AC19" s="372"/>
      <c r="AD19" s="372"/>
      <c r="AE19" s="869"/>
      <c r="AF19" s="707"/>
      <c r="AG19" s="347"/>
    </row>
    <row r="20" spans="1:41" ht="40.5" customHeight="1" x14ac:dyDescent="0.25">
      <c r="A20" s="718"/>
      <c r="B20" s="718"/>
      <c r="C20" s="708"/>
      <c r="D20" s="872"/>
      <c r="E20" s="689"/>
      <c r="F20" s="708"/>
      <c r="G20" s="392"/>
      <c r="H20" s="392"/>
      <c r="I20" s="60" t="str">
        <f>IF(I19="RARA VEZINSIGNIFICANTE","1. BAJO",IF(I19="RARA VEZMENOR","2. BAJO",IF(I19="IMPROBABLEINSIGNIFICANTE","3. BAJO",IF(I19="IMPROBABLEMENOR","4. BAJO",IF(I19="POSIBLEINSIGNIFICANTE","5. BAJO",IF(I19="RARA VEZMODERADO","1. MODERADO",IF(I19="IMPROBABLEMODERADO","2. MODERADO",IF(I19="POSIBLEMENOR","3. MODERADO",IF(I19="PROBABLEINSIGNIFICANTE","4. MODERADO",IF(I19="RARA VEZMAYOR","1. ALTO",IF(I19="IMPROBABLEMAYOR","2. ALTO",IF(I19="POSIBLEMODERADO","3. ALTO",IF(I19="PROBABLEMENOR","4. ALTO",IF(I19="PROBABLEMODERADO","5. ALTO",IF(I19="CASI SEGUROINSIGNIFICANTE","6. ALTO",IF(I19="CASI SEGUROMENOR","7. ALTO",IF(I19="RARA VEZCATASTRÓFICO","1. EXTREMO",IF(I19="IMPROBABLECATASTRÓFICO","2. EXTREMO",IF(I19="POSIBLEMAYOR","3. EXTREMO",IF(I19="POSIBLECATASTRÓFICO","4. EXTREMO",IF(I19="PROBABLEMAYOR","5. EXTREMO",IF(I19="PROBABLECATASTRÓFICO","6. EXTREMO",IF(I19="CASI SEGUROMODERADO","7. EXTREMO",IF(I19="CASI SEGUROMAYOR","8. EXTREMO",IF(I19="CASI SEGUROCATASTRÓFICO","9. EXTREMO","")))))))))))))))))))))))))</f>
        <v>5. ALTO</v>
      </c>
      <c r="J20" s="375"/>
      <c r="K20" s="712"/>
      <c r="L20" s="96" t="s">
        <v>175</v>
      </c>
      <c r="M20" s="54" t="s">
        <v>126</v>
      </c>
      <c r="N20" s="98">
        <f>IF(M20="ADECUADO",15,IF(M20="INADECUADO",0,""))</f>
        <v>15</v>
      </c>
      <c r="O20" s="379"/>
      <c r="P20" s="381"/>
      <c r="Q20" s="383"/>
      <c r="R20" s="385"/>
      <c r="S20" s="367"/>
      <c r="T20" s="367"/>
      <c r="U20" s="368"/>
      <c r="V20" s="371"/>
      <c r="W20" s="372"/>
      <c r="X20" s="707"/>
      <c r="Y20" s="359"/>
      <c r="Z20" s="559"/>
      <c r="AA20" s="361"/>
      <c r="AB20" s="372"/>
      <c r="AC20" s="372"/>
      <c r="AD20" s="372"/>
      <c r="AE20" s="869"/>
      <c r="AF20" s="707"/>
      <c r="AG20" s="347"/>
    </row>
    <row r="21" spans="1:41" ht="40.5" customHeight="1" x14ac:dyDescent="0.25">
      <c r="A21" s="718"/>
      <c r="B21" s="718"/>
      <c r="C21" s="708"/>
      <c r="D21" s="872"/>
      <c r="E21" s="689"/>
      <c r="F21" s="708"/>
      <c r="G21" s="392"/>
      <c r="H21" s="392"/>
      <c r="I21" s="60" t="str">
        <f>IF(OR(I20="1. BAJO",I20="2. BAJO",I20="3. BAJO",I20="4. BAJO",I20="5. BAJO"),"BAJO",IF(OR(I20="1. MODERADO",I20="2. MODERADO",I20="3. MODERADO",I20="4. MODERADO"),"MODERADO",IF(OR(I20="1. ALTO",I20="2. ALTO",I20="3. ALTO",I20="4. ALTO",I20="5. ALTO",I20="6. ALTO",I20="7. ALTO"),"ALTO",IF(OR(I20="1. EXTREMO",I20="2. EXTREMO",I20="3. EXTREMO",I20="4. EXTREMO",I20="5. EXTREMO",I20="6. EXTREMO",I20="7. EXTREMO",I20="8. EXTREMO",I20="9. EXTREMO"),"EXTREMO",""))))</f>
        <v>ALTO</v>
      </c>
      <c r="J21" s="375"/>
      <c r="K21" s="712"/>
      <c r="L21" s="120" t="s">
        <v>90</v>
      </c>
      <c r="M21" s="54" t="s">
        <v>127</v>
      </c>
      <c r="N21" s="98">
        <f>IF(M21="OPORTUNA",15,IF(M21="INOPORTUNA",0,""))</f>
        <v>15</v>
      </c>
      <c r="O21" s="379"/>
      <c r="P21" s="381"/>
      <c r="Q21" s="383"/>
      <c r="R21" s="385"/>
      <c r="S21" s="100" t="s">
        <v>143</v>
      </c>
      <c r="T21" s="100" t="s">
        <v>144</v>
      </c>
      <c r="U21" s="368"/>
      <c r="V21" s="371"/>
      <c r="W21" s="372"/>
      <c r="X21" s="707"/>
      <c r="Y21" s="359"/>
      <c r="Z21" s="559"/>
      <c r="AA21" s="361"/>
      <c r="AB21" s="372"/>
      <c r="AC21" s="372"/>
      <c r="AD21" s="372"/>
      <c r="AE21" s="869"/>
      <c r="AF21" s="707"/>
      <c r="AG21" s="347"/>
    </row>
    <row r="22" spans="1:41" ht="40.5" customHeight="1" x14ac:dyDescent="0.25">
      <c r="A22" s="718"/>
      <c r="B22" s="718"/>
      <c r="C22" s="708"/>
      <c r="D22" s="872"/>
      <c r="E22" s="157" t="s">
        <v>151</v>
      </c>
      <c r="F22" s="708"/>
      <c r="G22" s="392"/>
      <c r="H22" s="392"/>
      <c r="I22" s="60"/>
      <c r="J22" s="375"/>
      <c r="K22" s="712"/>
      <c r="L22" s="96" t="s">
        <v>115</v>
      </c>
      <c r="M22" s="54" t="s">
        <v>128</v>
      </c>
      <c r="N22" s="98">
        <f>IF(M22="PREVENIR",15,IF(M22="DETECTAR",10,IF(M22="NO ES UN CONTROL",0,"")))</f>
        <v>15</v>
      </c>
      <c r="O22" s="349" t="str">
        <f>IF(O19&lt;86,"DÉBIL",IF(O19&lt;96,"MODERADO",IF(O19&lt;101,"FUERTE","")))</f>
        <v>FUERTE</v>
      </c>
      <c r="P22" s="381"/>
      <c r="Q22" s="351" t="str">
        <f>IF(AND(O22="FUERTE",P19="FUERTE (SIEMPRE SE EJECUTA)"),"FUERTE",IF(OR(O22="DÉBIL",P19="DÉBIL (NO SE EJECUTA)"),"DÉBIL",IF(OR(O22="MODERADO",P19="MODERADO (ALGUNAS VECES)"),"MODERADO")))</f>
        <v>FUERTE</v>
      </c>
      <c r="R22" s="353" t="str">
        <f>IF(AND(O22="FUERTE",P19="FUERTE (SIEMPRE SE EJECUTA)"),"NO","SÍ")</f>
        <v>NO</v>
      </c>
      <c r="S22"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2</v>
      </c>
      <c r="T22"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0</v>
      </c>
      <c r="U22" s="368"/>
      <c r="V22" s="371"/>
      <c r="W22" s="372"/>
      <c r="X22" s="707"/>
      <c r="Y22" s="359"/>
      <c r="Z22" s="556"/>
      <c r="AA22" s="361"/>
      <c r="AB22" s="372"/>
      <c r="AC22" s="372"/>
      <c r="AD22" s="372"/>
      <c r="AE22" s="869"/>
      <c r="AF22" s="692"/>
      <c r="AG22" s="347"/>
    </row>
    <row r="23" spans="1:41" ht="60" customHeight="1" x14ac:dyDescent="0.25">
      <c r="A23" s="718"/>
      <c r="B23" s="718"/>
      <c r="C23" s="708"/>
      <c r="D23" s="872"/>
      <c r="E23" s="867" t="s">
        <v>572</v>
      </c>
      <c r="F23" s="708"/>
      <c r="G23" s="392"/>
      <c r="H23" s="392"/>
      <c r="I23" s="60"/>
      <c r="J23" s="375"/>
      <c r="K23" s="712"/>
      <c r="L23" s="96" t="s">
        <v>116</v>
      </c>
      <c r="M23" s="54" t="s">
        <v>84</v>
      </c>
      <c r="N23" s="98">
        <f>IF(M23="CONFIABLE",15,IF(M23="NO CONFIABLE",0,""))</f>
        <v>15</v>
      </c>
      <c r="O23" s="350"/>
      <c r="P23" s="381"/>
      <c r="Q23" s="351"/>
      <c r="R23" s="353"/>
      <c r="S23" s="355"/>
      <c r="T23" s="357"/>
      <c r="U23" s="368"/>
      <c r="V23" s="371"/>
      <c r="W23" s="372"/>
      <c r="X23" s="707"/>
      <c r="Y23" s="359"/>
      <c r="Z23" s="66" t="s">
        <v>181</v>
      </c>
      <c r="AA23" s="361"/>
      <c r="AB23" s="372"/>
      <c r="AC23" s="372"/>
      <c r="AD23" s="372"/>
      <c r="AE23" s="869"/>
      <c r="AF23" s="692"/>
      <c r="AG23" s="347"/>
    </row>
    <row r="24" spans="1:41" ht="60" customHeight="1" x14ac:dyDescent="0.25">
      <c r="A24" s="718"/>
      <c r="B24" s="718"/>
      <c r="C24" s="708"/>
      <c r="D24" s="872"/>
      <c r="E24" s="867"/>
      <c r="F24" s="708"/>
      <c r="G24" s="392"/>
      <c r="H24" s="392"/>
      <c r="I24" s="60"/>
      <c r="J24" s="375"/>
      <c r="K24" s="712"/>
      <c r="L24" s="96" t="s">
        <v>117</v>
      </c>
      <c r="M24" s="54" t="s">
        <v>86</v>
      </c>
      <c r="N24" s="98">
        <f>IF(M24="SE INVESTIGAN Y SE RESUELVEN OPORTUNAMENTE",15,IF(M24="NO SE INVESTIGAN Y SE RESUELVEN OPORTUNAMENTE",0,""))</f>
        <v>15</v>
      </c>
      <c r="O24" s="350"/>
      <c r="P24" s="381"/>
      <c r="Q24" s="351"/>
      <c r="R24" s="353"/>
      <c r="S24" s="355"/>
      <c r="T24" s="357"/>
      <c r="U24" s="368"/>
      <c r="V24" s="371"/>
      <c r="W24" s="372"/>
      <c r="X24" s="707"/>
      <c r="Y24" s="359"/>
      <c r="Z24" s="373"/>
      <c r="AA24" s="361"/>
      <c r="AB24" s="372"/>
      <c r="AC24" s="372"/>
      <c r="AD24" s="372"/>
      <c r="AE24" s="869"/>
      <c r="AF24" s="692"/>
      <c r="AG24" s="347"/>
    </row>
    <row r="25" spans="1:41" ht="60" customHeight="1" x14ac:dyDescent="0.25">
      <c r="A25" s="719"/>
      <c r="B25" s="719"/>
      <c r="C25" s="341"/>
      <c r="D25" s="873"/>
      <c r="E25" s="868"/>
      <c r="F25" s="341"/>
      <c r="G25" s="393"/>
      <c r="H25" s="393"/>
      <c r="I25" s="60"/>
      <c r="J25" s="375"/>
      <c r="K25" s="713"/>
      <c r="L25" s="102" t="s">
        <v>118</v>
      </c>
      <c r="M25" s="61" t="s">
        <v>88</v>
      </c>
      <c r="N25" s="104">
        <f>IF(M25="COMPLETA",10,IF(M25="INCOMPLETA",5,IF(M25="NO EXISTE",0,"")))</f>
        <v>10</v>
      </c>
      <c r="O25" s="350"/>
      <c r="P25" s="382"/>
      <c r="Q25" s="352"/>
      <c r="R25" s="354"/>
      <c r="S25" s="356"/>
      <c r="T25" s="357"/>
      <c r="U25" s="369"/>
      <c r="V25" s="371"/>
      <c r="W25" s="373"/>
      <c r="X25" s="703"/>
      <c r="Y25" s="342"/>
      <c r="Z25" s="556"/>
      <c r="AA25" s="362"/>
      <c r="AB25" s="373"/>
      <c r="AC25" s="373"/>
      <c r="AD25" s="373"/>
      <c r="AE25" s="870"/>
      <c r="AF25" s="702"/>
      <c r="AG25" s="348"/>
    </row>
    <row r="26" spans="1:41" ht="27.75" customHeight="1" x14ac:dyDescent="0.25">
      <c r="A26" s="347" t="s">
        <v>70</v>
      </c>
      <c r="B26" s="347"/>
      <c r="C26" s="347"/>
      <c r="D26" s="347"/>
      <c r="E26" s="347"/>
      <c r="F26" s="347"/>
      <c r="G26" s="347"/>
      <c r="H26" s="347"/>
      <c r="I26" s="347"/>
      <c r="J26" s="347"/>
      <c r="K26" s="347"/>
      <c r="L26" s="347"/>
      <c r="M26" s="347"/>
      <c r="N26" s="347"/>
      <c r="O26" s="347"/>
      <c r="P26" s="347"/>
      <c r="Q26" s="347"/>
      <c r="R26" s="347"/>
      <c r="S26" s="347"/>
      <c r="T26" s="347"/>
      <c r="U26" s="347"/>
      <c r="V26" s="347"/>
      <c r="W26" s="347"/>
      <c r="X26" s="347"/>
      <c r="Y26" s="347"/>
      <c r="Z26" s="347"/>
      <c r="AA26" s="347"/>
      <c r="AB26" s="347"/>
      <c r="AC26" s="347"/>
      <c r="AD26" s="347"/>
      <c r="AE26" s="347"/>
      <c r="AF26" s="347"/>
      <c r="AG26" s="347"/>
      <c r="AO26" s="79" t="s">
        <v>160</v>
      </c>
    </row>
    <row r="27" spans="1:41" ht="21.75" customHeight="1" x14ac:dyDescent="0.25">
      <c r="A27" s="337" t="s">
        <v>34</v>
      </c>
      <c r="B27" s="337"/>
      <c r="C27" s="337"/>
      <c r="D27" s="337"/>
      <c r="E27" s="337"/>
      <c r="F27" s="337"/>
      <c r="G27" s="337"/>
      <c r="H27" s="337"/>
      <c r="I27" s="337"/>
      <c r="J27" s="337"/>
      <c r="K27" s="337"/>
      <c r="L27" s="337"/>
      <c r="M27" s="337"/>
      <c r="N27" s="337"/>
      <c r="O27" s="337"/>
      <c r="P27" s="337"/>
      <c r="Q27" s="337"/>
      <c r="R27" s="337"/>
      <c r="S27" s="337"/>
      <c r="T27" s="337"/>
      <c r="U27" s="337"/>
      <c r="V27" s="337"/>
      <c r="W27" s="337"/>
      <c r="X27" s="337"/>
      <c r="Y27" s="337"/>
      <c r="Z27" s="337"/>
      <c r="AA27" s="337"/>
      <c r="AB27" s="337"/>
      <c r="AC27" s="337"/>
      <c r="AD27" s="337"/>
      <c r="AE27" s="337"/>
      <c r="AF27" s="337"/>
      <c r="AG27" s="337"/>
      <c r="AO27" s="79" t="s">
        <v>161</v>
      </c>
    </row>
    <row r="28" spans="1:41" ht="27.75" customHeight="1" x14ac:dyDescent="0.25">
      <c r="A28" s="483" t="s">
        <v>55</v>
      </c>
      <c r="B28" s="483"/>
      <c r="C28" s="483" t="s">
        <v>67</v>
      </c>
      <c r="D28" s="483"/>
      <c r="E28" s="483"/>
      <c r="F28" s="483"/>
      <c r="G28" s="483"/>
      <c r="H28" s="483"/>
      <c r="I28" s="483"/>
      <c r="J28" s="483"/>
      <c r="K28" s="483"/>
      <c r="L28" s="483"/>
      <c r="M28" s="483"/>
      <c r="N28" s="483"/>
      <c r="O28" s="483"/>
      <c r="P28" s="483"/>
      <c r="Q28" s="483"/>
      <c r="R28" s="483"/>
      <c r="S28" s="483"/>
      <c r="T28" s="483"/>
      <c r="U28" s="483"/>
      <c r="V28" s="483"/>
      <c r="W28" s="483"/>
      <c r="X28" s="483"/>
      <c r="Y28" s="483"/>
      <c r="Z28" s="484" t="s">
        <v>182</v>
      </c>
      <c r="AA28" s="484"/>
      <c r="AB28" s="484"/>
      <c r="AC28" s="484"/>
      <c r="AD28" s="485" t="s">
        <v>26</v>
      </c>
      <c r="AE28" s="485"/>
      <c r="AF28" s="485"/>
      <c r="AG28" s="485"/>
      <c r="AO28" s="79" t="s">
        <v>162</v>
      </c>
    </row>
    <row r="29" spans="1:41" s="108" customFormat="1" ht="27.75" customHeight="1" x14ac:dyDescent="0.25">
      <c r="A29" s="677">
        <v>1</v>
      </c>
      <c r="B29" s="678"/>
      <c r="C29" s="331" t="s">
        <v>114</v>
      </c>
      <c r="D29" s="331"/>
      <c r="E29" s="331"/>
      <c r="F29" s="331"/>
      <c r="G29" s="331"/>
      <c r="H29" s="331"/>
      <c r="I29" s="331"/>
      <c r="J29" s="331"/>
      <c r="K29" s="331"/>
      <c r="L29" s="331"/>
      <c r="M29" s="331"/>
      <c r="N29" s="331"/>
      <c r="O29" s="331"/>
      <c r="P29" s="331"/>
      <c r="Q29" s="331"/>
      <c r="R29" s="331"/>
      <c r="S29" s="331"/>
      <c r="T29" s="331"/>
      <c r="U29" s="331"/>
      <c r="V29" s="331"/>
      <c r="W29" s="331"/>
      <c r="X29" s="331"/>
      <c r="Y29" s="331"/>
      <c r="Z29" s="861"/>
      <c r="AA29" s="862"/>
      <c r="AB29" s="862"/>
      <c r="AC29" s="863"/>
      <c r="AD29" s="865"/>
      <c r="AE29" s="866"/>
      <c r="AF29" s="866"/>
      <c r="AG29" s="866"/>
      <c r="AO29" s="79" t="s">
        <v>163</v>
      </c>
    </row>
    <row r="30" spans="1:41" s="108" customFormat="1" ht="27.75" customHeight="1" x14ac:dyDescent="0.25">
      <c r="A30" s="677" t="s">
        <v>113</v>
      </c>
      <c r="B30" s="678"/>
      <c r="C30" s="331"/>
      <c r="D30" s="331"/>
      <c r="E30" s="331"/>
      <c r="F30" s="331"/>
      <c r="G30" s="331"/>
      <c r="H30" s="331"/>
      <c r="I30" s="331"/>
      <c r="J30" s="331"/>
      <c r="K30" s="331"/>
      <c r="L30" s="331"/>
      <c r="M30" s="331"/>
      <c r="N30" s="331"/>
      <c r="O30" s="331"/>
      <c r="P30" s="331"/>
      <c r="Q30" s="331"/>
      <c r="R30" s="331"/>
      <c r="S30" s="331"/>
      <c r="T30" s="331"/>
      <c r="U30" s="331"/>
      <c r="V30" s="331"/>
      <c r="W30" s="331"/>
      <c r="X30" s="331"/>
      <c r="Y30" s="331"/>
      <c r="Z30" s="861"/>
      <c r="AA30" s="862"/>
      <c r="AB30" s="862"/>
      <c r="AC30" s="863"/>
      <c r="AD30" s="864"/>
      <c r="AE30" s="864"/>
      <c r="AF30" s="864"/>
      <c r="AG30" s="864"/>
      <c r="AO30" s="79" t="s">
        <v>365</v>
      </c>
    </row>
    <row r="31" spans="1:41" s="108" customFormat="1" ht="27.75" customHeight="1" x14ac:dyDescent="0.25">
      <c r="A31" s="677" t="s">
        <v>113</v>
      </c>
      <c r="B31" s="678"/>
      <c r="C31" s="331"/>
      <c r="D31" s="331"/>
      <c r="E31" s="331"/>
      <c r="F31" s="331"/>
      <c r="G31" s="331"/>
      <c r="H31" s="331"/>
      <c r="I31" s="331"/>
      <c r="J31" s="331"/>
      <c r="K31" s="331"/>
      <c r="L31" s="331"/>
      <c r="M31" s="331"/>
      <c r="N31" s="331"/>
      <c r="O31" s="331"/>
      <c r="P31" s="331"/>
      <c r="Q31" s="331"/>
      <c r="R31" s="331"/>
      <c r="S31" s="331"/>
      <c r="T31" s="331"/>
      <c r="U31" s="331"/>
      <c r="V31" s="331"/>
      <c r="W31" s="331"/>
      <c r="X31" s="331"/>
      <c r="Y31" s="331"/>
      <c r="Z31" s="861"/>
      <c r="AA31" s="862"/>
      <c r="AB31" s="862"/>
      <c r="AC31" s="863"/>
      <c r="AD31" s="864"/>
      <c r="AE31" s="864"/>
      <c r="AF31" s="864"/>
      <c r="AG31" s="864"/>
      <c r="AO31" s="79" t="s">
        <v>164</v>
      </c>
    </row>
    <row r="32" spans="1:41" ht="15" customHeight="1" x14ac:dyDescent="0.25">
      <c r="A32" s="337" t="s">
        <v>37</v>
      </c>
      <c r="B32" s="337"/>
      <c r="C32" s="337"/>
      <c r="D32" s="337"/>
      <c r="E32" s="337"/>
      <c r="F32" s="337"/>
      <c r="G32" s="337"/>
      <c r="H32" s="337"/>
      <c r="I32" s="337"/>
      <c r="J32" s="337"/>
      <c r="K32" s="337"/>
      <c r="L32" s="337"/>
      <c r="M32" s="337"/>
      <c r="N32" s="337"/>
      <c r="O32" s="337"/>
      <c r="P32" s="337"/>
      <c r="Q32" s="337"/>
      <c r="R32" s="337"/>
      <c r="S32" s="337"/>
      <c r="T32" s="337"/>
      <c r="U32" s="337"/>
      <c r="V32" s="337"/>
      <c r="W32" s="337"/>
      <c r="X32" s="337"/>
      <c r="Y32" s="337"/>
      <c r="Z32" s="337"/>
      <c r="AA32" s="337"/>
      <c r="AB32" s="337"/>
      <c r="AC32" s="337"/>
      <c r="AD32" s="337"/>
      <c r="AE32" s="337"/>
      <c r="AF32" s="337"/>
      <c r="AG32" s="337"/>
      <c r="AO32" s="79" t="s">
        <v>165</v>
      </c>
    </row>
    <row r="33" spans="1:41" s="106" customFormat="1" ht="30.75" customHeight="1" x14ac:dyDescent="0.25">
      <c r="A33" s="467" t="s">
        <v>26</v>
      </c>
      <c r="B33" s="467"/>
      <c r="C33" s="467"/>
      <c r="D33" s="467"/>
      <c r="E33" s="467"/>
      <c r="F33" s="467"/>
      <c r="G33" s="467" t="s">
        <v>77</v>
      </c>
      <c r="H33" s="467"/>
      <c r="I33" s="467"/>
      <c r="J33" s="467"/>
      <c r="K33" s="467"/>
      <c r="L33" s="467"/>
      <c r="M33" s="468" t="s">
        <v>69</v>
      </c>
      <c r="N33" s="469"/>
      <c r="O33" s="469"/>
      <c r="P33" s="469"/>
      <c r="Q33" s="469"/>
      <c r="R33" s="469"/>
      <c r="S33" s="469"/>
      <c r="T33" s="469"/>
      <c r="U33" s="469"/>
      <c r="V33" s="470"/>
      <c r="W33" s="468" t="s">
        <v>150</v>
      </c>
      <c r="X33" s="469"/>
      <c r="Y33" s="469"/>
      <c r="Z33" s="469"/>
      <c r="AA33" s="470"/>
      <c r="AB33" s="471" t="str">
        <f>IF(X7="X","APOYO OFICINA ASESORA DE PLANEACIÓN","APOYO OFICINA DE CONTROL INTERNO")</f>
        <v>APOYO OFICINA DE CONTROL INTERNO</v>
      </c>
      <c r="AC33" s="471"/>
      <c r="AD33" s="471"/>
      <c r="AE33" s="471"/>
      <c r="AF33" s="471"/>
      <c r="AG33" s="471"/>
      <c r="AH33" s="105"/>
      <c r="AO33" s="79" t="s">
        <v>166</v>
      </c>
    </row>
    <row r="34" spans="1:41" s="107" customFormat="1" ht="33.75" customHeight="1" x14ac:dyDescent="0.25">
      <c r="A34" s="191" t="s">
        <v>32</v>
      </c>
      <c r="B34" s="854" t="s">
        <v>573</v>
      </c>
      <c r="C34" s="854"/>
      <c r="D34" s="854"/>
      <c r="E34" s="854"/>
      <c r="F34" s="854"/>
      <c r="G34" s="192" t="s">
        <v>32</v>
      </c>
      <c r="H34" s="854" t="s">
        <v>574</v>
      </c>
      <c r="I34" s="854"/>
      <c r="J34" s="854"/>
      <c r="K34" s="854"/>
      <c r="L34" s="854"/>
      <c r="M34" s="192" t="s">
        <v>32</v>
      </c>
      <c r="N34" s="193"/>
      <c r="O34" s="854" t="s">
        <v>253</v>
      </c>
      <c r="P34" s="854"/>
      <c r="Q34" s="854"/>
      <c r="R34" s="854"/>
      <c r="S34" s="854"/>
      <c r="T34" s="854"/>
      <c r="U34" s="854"/>
      <c r="V34" s="855"/>
      <c r="W34" s="194" t="s">
        <v>32</v>
      </c>
      <c r="X34" s="856" t="s">
        <v>197</v>
      </c>
      <c r="Y34" s="857"/>
      <c r="Z34" s="857"/>
      <c r="AA34" s="858"/>
      <c r="AB34" s="194" t="s">
        <v>32</v>
      </c>
      <c r="AC34" s="859"/>
      <c r="AD34" s="859"/>
      <c r="AE34" s="859"/>
      <c r="AF34" s="859"/>
      <c r="AG34" s="859"/>
      <c r="AO34" s="79" t="s">
        <v>167</v>
      </c>
    </row>
    <row r="35" spans="1:41" s="107" customFormat="1" ht="32.25" customHeight="1" x14ac:dyDescent="0.25">
      <c r="A35" s="191" t="s">
        <v>33</v>
      </c>
      <c r="B35" s="860" t="s">
        <v>575</v>
      </c>
      <c r="C35" s="860"/>
      <c r="D35" s="860"/>
      <c r="E35" s="860"/>
      <c r="F35" s="860"/>
      <c r="G35" s="191" t="s">
        <v>33</v>
      </c>
      <c r="H35" s="860" t="s">
        <v>576</v>
      </c>
      <c r="I35" s="860"/>
      <c r="J35" s="860"/>
      <c r="K35" s="860"/>
      <c r="L35" s="860"/>
      <c r="M35" s="192" t="s">
        <v>33</v>
      </c>
      <c r="N35" s="195"/>
      <c r="O35" s="860" t="s">
        <v>577</v>
      </c>
      <c r="P35" s="860"/>
      <c r="Q35" s="860"/>
      <c r="R35" s="860"/>
      <c r="S35" s="860"/>
      <c r="T35" s="860"/>
      <c r="U35" s="860"/>
      <c r="V35" s="860"/>
      <c r="W35" s="191" t="s">
        <v>33</v>
      </c>
      <c r="X35" s="856" t="s">
        <v>198</v>
      </c>
      <c r="Y35" s="857"/>
      <c r="Z35" s="857"/>
      <c r="AA35" s="858"/>
      <c r="AB35" s="191" t="s">
        <v>33</v>
      </c>
      <c r="AC35" s="859"/>
      <c r="AD35" s="859"/>
      <c r="AE35" s="859"/>
      <c r="AF35" s="859"/>
      <c r="AG35" s="859"/>
      <c r="AO35" s="79" t="s">
        <v>168</v>
      </c>
    </row>
    <row r="36" spans="1:41" s="108" customFormat="1" x14ac:dyDescent="0.25">
      <c r="D36" s="144"/>
      <c r="AO36" s="79" t="s">
        <v>169</v>
      </c>
    </row>
    <row r="37" spans="1:41" x14ac:dyDescent="0.25">
      <c r="AO37" s="79" t="s">
        <v>170</v>
      </c>
    </row>
    <row r="38" spans="1:41" x14ac:dyDescent="0.25">
      <c r="AO38" s="79" t="s">
        <v>171</v>
      </c>
    </row>
    <row r="39" spans="1:41" x14ac:dyDescent="0.25">
      <c r="AO39" s="79" t="s">
        <v>172</v>
      </c>
    </row>
    <row r="40" spans="1:41" x14ac:dyDescent="0.25">
      <c r="AO40" s="79" t="s">
        <v>173</v>
      </c>
    </row>
    <row r="41" spans="1:41" x14ac:dyDescent="0.25">
      <c r="AO41" s="79" t="s">
        <v>174</v>
      </c>
    </row>
  </sheetData>
  <sheetProtection selectLockedCells="1"/>
  <dataConsolidate/>
  <mergeCells count="141">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W10:W11"/>
    <mergeCell ref="X10:X11"/>
    <mergeCell ref="Y10:AB10"/>
    <mergeCell ref="A12:A25"/>
    <mergeCell ref="B12:B25"/>
    <mergeCell ref="C12:C18"/>
    <mergeCell ref="D12:D18"/>
    <mergeCell ref="E12:E14"/>
    <mergeCell ref="F12:F18"/>
    <mergeCell ref="G12:G18"/>
    <mergeCell ref="Q10:Q11"/>
    <mergeCell ref="R10:R11"/>
    <mergeCell ref="S10:S11"/>
    <mergeCell ref="T10:T11"/>
    <mergeCell ref="U10:U11"/>
    <mergeCell ref="V10:V11"/>
    <mergeCell ref="AD12:AD18"/>
    <mergeCell ref="AE12:AE18"/>
    <mergeCell ref="AF12:AF14"/>
    <mergeCell ref="AG12:AG18"/>
    <mergeCell ref="O15:O18"/>
    <mergeCell ref="Q15:Q18"/>
    <mergeCell ref="R15:R18"/>
    <mergeCell ref="S15:S18"/>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O12:O14"/>
    <mergeCell ref="P12:P18"/>
    <mergeCell ref="O19:O21"/>
    <mergeCell ref="P19:P25"/>
    <mergeCell ref="Q19:Q21"/>
    <mergeCell ref="R19:R21"/>
    <mergeCell ref="S19:S20"/>
    <mergeCell ref="T19:T20"/>
    <mergeCell ref="E16:E18"/>
    <mergeCell ref="Z17:Z18"/>
    <mergeCell ref="C19:C25"/>
    <mergeCell ref="D19:D25"/>
    <mergeCell ref="E19:E21"/>
    <mergeCell ref="F19:F25"/>
    <mergeCell ref="G19:G25"/>
    <mergeCell ref="H19:H25"/>
    <mergeCell ref="J19:J25"/>
    <mergeCell ref="K19:K25"/>
    <mergeCell ref="H12:H18"/>
    <mergeCell ref="J12:J18"/>
    <mergeCell ref="K12:K18"/>
    <mergeCell ref="Q12:Q14"/>
    <mergeCell ref="AB19:AB25"/>
    <mergeCell ref="AC19:AC25"/>
    <mergeCell ref="AD19:AD25"/>
    <mergeCell ref="AE19:AE25"/>
    <mergeCell ref="AF19:AF21"/>
    <mergeCell ref="U19:U25"/>
    <mergeCell ref="V19:V25"/>
    <mergeCell ref="W19:W25"/>
    <mergeCell ref="X19:X25"/>
    <mergeCell ref="Y19:Y25"/>
    <mergeCell ref="Z19:Z22"/>
    <mergeCell ref="A29:B29"/>
    <mergeCell ref="C29:Y29"/>
    <mergeCell ref="Z29:AC29"/>
    <mergeCell ref="AD29:AG29"/>
    <mergeCell ref="A30:B30"/>
    <mergeCell ref="C30:Y30"/>
    <mergeCell ref="Z30:AC30"/>
    <mergeCell ref="AD30:AG30"/>
    <mergeCell ref="E23:E25"/>
    <mergeCell ref="Z24:Z25"/>
    <mergeCell ref="A26:AG26"/>
    <mergeCell ref="A27:AG27"/>
    <mergeCell ref="A28:B28"/>
    <mergeCell ref="C28:Y28"/>
    <mergeCell ref="Z28:AC28"/>
    <mergeCell ref="AD28:AG28"/>
    <mergeCell ref="AG19:AG25"/>
    <mergeCell ref="O22:O25"/>
    <mergeCell ref="Q22:Q25"/>
    <mergeCell ref="R22:R25"/>
    <mergeCell ref="S22:S25"/>
    <mergeCell ref="T22:T25"/>
    <mergeCell ref="AF22:AF25"/>
    <mergeCell ref="AA19:AA25"/>
    <mergeCell ref="A31:B31"/>
    <mergeCell ref="C31:Y31"/>
    <mergeCell ref="Z31:AC31"/>
    <mergeCell ref="AD31:AG31"/>
    <mergeCell ref="A32:AG32"/>
    <mergeCell ref="A33:F33"/>
    <mergeCell ref="G33:L33"/>
    <mergeCell ref="M33:V33"/>
    <mergeCell ref="W33:AA33"/>
    <mergeCell ref="AB33:AG33"/>
    <mergeCell ref="B34:F34"/>
    <mergeCell ref="H34:L34"/>
    <mergeCell ref="O34:V34"/>
    <mergeCell ref="X34:AA34"/>
    <mergeCell ref="AC34:AG34"/>
    <mergeCell ref="B35:F35"/>
    <mergeCell ref="H35:L35"/>
    <mergeCell ref="O35:V35"/>
    <mergeCell ref="X35:AA35"/>
    <mergeCell ref="AC35:AG35"/>
  </mergeCells>
  <conditionalFormatting sqref="J12:J25">
    <cfRule type="containsText" dxfId="39" priority="5" operator="containsText" text="EXTREMO">
      <formula>NOT(ISERROR(SEARCH("EXTREMO",J12)))</formula>
    </cfRule>
    <cfRule type="containsText" dxfId="38" priority="6" operator="containsText" text="ALTO">
      <formula>NOT(ISERROR(SEARCH("ALTO",J12)))</formula>
    </cfRule>
    <cfRule type="containsText" dxfId="37" priority="7" operator="containsText" text="MODERADO">
      <formula>NOT(ISERROR(SEARCH("MODERADO",J12)))</formula>
    </cfRule>
    <cfRule type="containsText" dxfId="36" priority="8" operator="containsText" text="BAJO">
      <formula>NOT(ISERROR(SEARCH("BAJO",J12)))</formula>
    </cfRule>
  </conditionalFormatting>
  <conditionalFormatting sqref="U12:U25">
    <cfRule type="containsText" dxfId="35" priority="1" operator="containsText" text="EXTREMO">
      <formula>NOT(ISERROR(SEARCH("EXTREMO",U12)))</formula>
    </cfRule>
    <cfRule type="containsText" dxfId="34" priority="2" operator="containsText" text="MODERADO">
      <formula>NOT(ISERROR(SEARCH("MODERADO",U12)))</formula>
    </cfRule>
    <cfRule type="containsText" dxfId="33" priority="3" operator="containsText" text="ALTO">
      <formula>NOT(ISERROR(SEARCH("ALTO",U12)))</formula>
    </cfRule>
    <cfRule type="containsText" dxfId="32" priority="4" operator="containsText" text="BAJO">
      <formula>NOT(ISERROR(SEARCH("BAJO",U12)))</formula>
    </cfRule>
  </conditionalFormatting>
  <dataValidations count="15">
    <dataValidation type="list" allowBlank="1" showInputMessage="1" showErrorMessage="1" sqref="M15 M22" xr:uid="{38179E47-F51C-4C87-9098-682F94B5A844}">
      <formula1>$AJ$16:$AL$16</formula1>
    </dataValidation>
    <dataValidation type="list" allowBlank="1" showInputMessage="1" showErrorMessage="1" sqref="AA12:AA25" xr:uid="{3BDE9033-936D-4E1A-89A6-C0A82C167E85}">
      <formula1>$AN$12:$AN$13</formula1>
    </dataValidation>
    <dataValidation type="list" allowBlank="1" showInputMessage="1" showErrorMessage="1" sqref="T12 S12:S13 T19 S19:S20" xr:uid="{8D149950-30FB-45B2-B83B-935164D20C73}">
      <formula1>$AH$15:$AH$17</formula1>
    </dataValidation>
    <dataValidation type="list" allowBlank="1" showInputMessage="1" showErrorMessage="1" sqref="D12:D25" xr:uid="{0F8DFCE5-7DF2-433C-97EC-64F7F8B2C7CD}">
      <formula1>$AN$2:$AN$8</formula1>
    </dataValidation>
    <dataValidation type="list" allowBlank="1" showInputMessage="1" showErrorMessage="1" sqref="V12:V25" xr:uid="{77536A4B-B2B4-4FBD-AF86-EF6EA11E4B8A}">
      <formula1>$AH$14:$AK$14</formula1>
    </dataValidation>
    <dataValidation type="list" allowBlank="1" showInputMessage="1" showErrorMessage="1" sqref="P12 P19" xr:uid="{AD1121D4-7DFE-46C3-9FE4-1F1183858601}">
      <formula1>$AH$10:$AJ$10</formula1>
    </dataValidation>
    <dataValidation type="list" allowBlank="1" showInputMessage="1" showErrorMessage="1" sqref="M17 M24" xr:uid="{077A9CA1-27F3-4D0B-B2B8-2C39ECBD416E}">
      <formula1>$AH$8:$AI$8</formula1>
    </dataValidation>
    <dataValidation type="list" allowBlank="1" showInputMessage="1" showErrorMessage="1" sqref="M16 M23" xr:uid="{D4FB7353-B767-404A-8CC3-90D429FB6956}">
      <formula1>$AH$7:$AI$7</formula1>
    </dataValidation>
    <dataValidation type="list" allowBlank="1" showInputMessage="1" showErrorMessage="1" sqref="M14 M21" xr:uid="{BC844CEB-92F0-4D9C-8B6F-6588003242CC}">
      <formula1>$AH$5:$AI$5</formula1>
    </dataValidation>
    <dataValidation type="list" allowBlank="1" showInputMessage="1" showErrorMessage="1" sqref="M13 M20" xr:uid="{BB81B034-2449-4B24-8CA5-240C5FC96DD5}">
      <formula1>$AH$4:$AI$4</formula1>
    </dataValidation>
    <dataValidation type="list" allowBlank="1" showInputMessage="1" showErrorMessage="1" sqref="M12 M19" xr:uid="{F6E719A6-7FD2-4CCF-A5F5-148141BAFD7F}">
      <formula1>$AH$2:$AH$3</formula1>
    </dataValidation>
    <dataValidation type="list" allowBlank="1" showInputMessage="1" showErrorMessage="1" sqref="U12:U25" xr:uid="{A36E1DEE-35AC-41B1-B744-F55A392577DB}">
      <formula1>$AO$10:$AO$41</formula1>
    </dataValidation>
    <dataValidation type="list" allowBlank="1" showInputMessage="1" showErrorMessage="1" sqref="G12:G25" xr:uid="{524224CA-1427-4D0F-A45B-DB505D5751EB}">
      <formula1>$AL$2:$AL$6</formula1>
    </dataValidation>
    <dataValidation type="list" allowBlank="1" showInputMessage="1" showErrorMessage="1" sqref="M18 M25" xr:uid="{024C344E-42CD-46AF-B7A1-B8F81110C8D6}">
      <formula1>$AH$9:$AJ$9</formula1>
    </dataValidation>
    <dataValidation type="list" allowBlank="1" showInputMessage="1" showErrorMessage="1" sqref="H12:H25" xr:uid="{BCD79CA9-7EC3-461F-A5A7-CC7E36BAC521}">
      <formula1>$AL$10:$AL$14</formula1>
    </dataValidation>
  </dataValidations>
  <printOptions horizontalCentered="1"/>
  <pageMargins left="0" right="0" top="0.39370078740157483" bottom="0.51181102362204722" header="0.31496062992125984" footer="0.31496062992125984"/>
  <pageSetup scale="2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447B0-C20B-41F9-B17F-1FFC6E329824}">
  <dimension ref="A1:AP48"/>
  <sheetViews>
    <sheetView view="pageBreakPreview" topLeftCell="A6" zoomScale="40" zoomScaleNormal="40" zoomScaleSheetLayoutView="40" workbookViewId="0">
      <selection activeCell="A26" sqref="A26:A32"/>
    </sheetView>
  </sheetViews>
  <sheetFormatPr baseColWidth="10" defaultRowHeight="12.75" x14ac:dyDescent="0.2"/>
  <cols>
    <col min="1" max="2" width="22.5703125" style="115" customWidth="1"/>
    <col min="3" max="3" width="15.42578125" style="115" customWidth="1"/>
    <col min="4" max="4" width="27.42578125" style="79" customWidth="1"/>
    <col min="5" max="5" width="24" style="115" customWidth="1"/>
    <col min="6" max="6" width="23.140625" style="115" customWidth="1"/>
    <col min="7" max="7" width="19.140625" style="115" customWidth="1"/>
    <col min="8" max="8" width="22.5703125" style="115" customWidth="1"/>
    <col min="9" max="9" width="25.28515625" style="115" hidden="1" customWidth="1"/>
    <col min="10" max="10" width="22.85546875" style="115" customWidth="1"/>
    <col min="11" max="11" width="41.42578125" style="115" customWidth="1"/>
    <col min="12" max="12" width="48.7109375" style="115" customWidth="1"/>
    <col min="13" max="13" width="26" style="115" customWidth="1"/>
    <col min="14" max="14" width="7.7109375" style="115" hidden="1" customWidth="1"/>
    <col min="15" max="15" width="21.140625" style="115" customWidth="1"/>
    <col min="16" max="16" width="16.7109375" style="115" customWidth="1"/>
    <col min="17" max="17" width="16.5703125" style="115" customWidth="1"/>
    <col min="18" max="18" width="22.140625" style="115" customWidth="1"/>
    <col min="19" max="19" width="24.140625" style="115" customWidth="1"/>
    <col min="20" max="20" width="26.85546875" style="115" customWidth="1"/>
    <col min="21" max="21" width="23.42578125" style="115" customWidth="1"/>
    <col min="22" max="22" width="21" style="115" customWidth="1"/>
    <col min="23" max="23" width="27.7109375" style="115" customWidth="1"/>
    <col min="24" max="24" width="28.140625" style="115" customWidth="1"/>
    <col min="25" max="25" width="22.85546875" style="115" customWidth="1"/>
    <col min="26" max="26" width="30.85546875" style="115" customWidth="1"/>
    <col min="27" max="27" width="26.85546875" style="115" customWidth="1"/>
    <col min="28" max="28" width="28.7109375" style="115" customWidth="1"/>
    <col min="29" max="29" width="18" style="115" customWidth="1"/>
    <col min="30" max="30" width="37" style="115" customWidth="1"/>
    <col min="31" max="31" width="19.140625" style="115" customWidth="1"/>
    <col min="32" max="33" width="23.5703125" style="115" customWidth="1"/>
    <col min="34" max="34" width="17.28515625" style="115" hidden="1" customWidth="1"/>
    <col min="35" max="42" width="11.42578125" style="115" hidden="1" customWidth="1"/>
    <col min="43" max="16384" width="11.42578125" style="115"/>
  </cols>
  <sheetData>
    <row r="1" spans="1:41" x14ac:dyDescent="0.2">
      <c r="A1" s="114"/>
      <c r="B1" s="114"/>
      <c r="C1" s="114"/>
      <c r="D1" s="78"/>
      <c r="E1" s="114"/>
      <c r="F1" s="114"/>
      <c r="G1" s="114"/>
      <c r="H1" s="114"/>
      <c r="I1" s="114"/>
      <c r="J1" s="114"/>
      <c r="K1" s="114"/>
      <c r="L1" s="114"/>
      <c r="M1" s="114"/>
      <c r="N1" s="114"/>
      <c r="O1" s="114"/>
      <c r="P1" s="114"/>
      <c r="Q1" s="114"/>
      <c r="R1" s="114"/>
      <c r="S1" s="114"/>
      <c r="T1" s="114"/>
      <c r="U1" s="114"/>
      <c r="V1" s="114"/>
      <c r="W1" s="114"/>
      <c r="X1" s="114"/>
      <c r="Y1" s="114"/>
      <c r="Z1" s="114"/>
      <c r="AA1" s="114"/>
      <c r="AB1" s="114"/>
      <c r="AC1" s="114"/>
      <c r="AD1" s="114"/>
      <c r="AE1" s="114"/>
      <c r="AF1" s="114"/>
      <c r="AG1" s="114"/>
      <c r="AK1" s="115" t="s">
        <v>9</v>
      </c>
      <c r="AL1" s="115" t="s">
        <v>8</v>
      </c>
      <c r="AN1" s="115" t="s">
        <v>61</v>
      </c>
    </row>
    <row r="2" spans="1:41" x14ac:dyDescent="0.2">
      <c r="A2" s="114"/>
      <c r="B2" s="114"/>
      <c r="C2" s="114"/>
      <c r="D2" s="78"/>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5" t="s">
        <v>80</v>
      </c>
      <c r="AI2" s="115" t="s">
        <v>11</v>
      </c>
      <c r="AL2" s="115" t="s">
        <v>107</v>
      </c>
      <c r="AN2" s="115" t="s">
        <v>63</v>
      </c>
    </row>
    <row r="3" spans="1:41" x14ac:dyDescent="0.2">
      <c r="A3" s="114"/>
      <c r="B3" s="114"/>
      <c r="C3" s="114"/>
      <c r="D3" s="78"/>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5" t="s">
        <v>81</v>
      </c>
      <c r="AI3" s="115" t="s">
        <v>12</v>
      </c>
      <c r="AL3" s="115" t="s">
        <v>108</v>
      </c>
      <c r="AN3" s="115" t="s">
        <v>122</v>
      </c>
    </row>
    <row r="4" spans="1:41" x14ac:dyDescent="0.2">
      <c r="A4" s="114"/>
      <c r="B4" s="114"/>
      <c r="C4" s="114"/>
      <c r="D4" s="78"/>
      <c r="E4" s="114"/>
      <c r="F4" s="114"/>
      <c r="G4" s="114"/>
      <c r="H4" s="114"/>
      <c r="I4" s="114"/>
      <c r="J4" s="114"/>
      <c r="K4" s="114"/>
      <c r="L4" s="114"/>
      <c r="M4" s="114"/>
      <c r="N4" s="114"/>
      <c r="O4" s="114"/>
      <c r="P4" s="114"/>
      <c r="Q4" s="114"/>
      <c r="R4" s="114"/>
      <c r="S4" s="114"/>
      <c r="T4" s="114"/>
      <c r="U4" s="114"/>
      <c r="V4" s="114"/>
      <c r="W4" s="114"/>
      <c r="X4" s="114"/>
      <c r="Y4" s="114"/>
      <c r="Z4" s="114"/>
      <c r="AA4" s="114"/>
      <c r="AB4" s="114"/>
      <c r="AC4" s="114"/>
      <c r="AD4" s="114"/>
      <c r="AE4" s="114"/>
      <c r="AF4" s="114"/>
      <c r="AG4" s="114"/>
      <c r="AH4" s="115" t="s">
        <v>126</v>
      </c>
      <c r="AI4" s="115" t="s">
        <v>82</v>
      </c>
      <c r="AK4" s="115" t="s">
        <v>95</v>
      </c>
      <c r="AL4" s="115" t="s">
        <v>109</v>
      </c>
      <c r="AN4" s="115" t="s">
        <v>64</v>
      </c>
    </row>
    <row r="5" spans="1:41" x14ac:dyDescent="0.2">
      <c r="A5" s="114"/>
      <c r="B5" s="114"/>
      <c r="C5" s="114"/>
      <c r="D5" s="78"/>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5" t="s">
        <v>127</v>
      </c>
      <c r="AI5" s="115" t="s">
        <v>83</v>
      </c>
      <c r="AK5" s="115" t="s">
        <v>106</v>
      </c>
      <c r="AL5" s="115" t="s">
        <v>110</v>
      </c>
      <c r="AN5" s="115" t="s">
        <v>62</v>
      </c>
    </row>
    <row r="6" spans="1:41" ht="29.25" customHeight="1" x14ac:dyDescent="0.2">
      <c r="A6" s="114"/>
      <c r="B6" s="114"/>
      <c r="C6" s="114"/>
      <c r="D6" s="78"/>
      <c r="E6" s="114"/>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5" t="s">
        <v>129</v>
      </c>
      <c r="AI6" s="115" t="s">
        <v>130</v>
      </c>
      <c r="AJ6" s="115" t="s">
        <v>65</v>
      </c>
      <c r="AK6" s="115" t="s">
        <v>111</v>
      </c>
      <c r="AL6" s="115" t="s">
        <v>112</v>
      </c>
      <c r="AN6" s="115" t="s">
        <v>119</v>
      </c>
    </row>
    <row r="7" spans="1:41" ht="24.75" customHeight="1" x14ac:dyDescent="0.2">
      <c r="A7" s="437" t="s">
        <v>68</v>
      </c>
      <c r="B7" s="437"/>
      <c r="C7" s="438">
        <v>43840</v>
      </c>
      <c r="D7" s="439"/>
      <c r="E7" s="439"/>
      <c r="F7" s="439"/>
      <c r="G7" s="592"/>
      <c r="H7" s="593"/>
      <c r="I7" s="593"/>
      <c r="J7" s="593"/>
      <c r="K7" s="593"/>
      <c r="L7" s="594"/>
      <c r="M7" s="443" t="s">
        <v>76</v>
      </c>
      <c r="N7" s="444"/>
      <c r="O7" s="444"/>
      <c r="P7" s="444"/>
      <c r="Q7" s="444"/>
      <c r="R7" s="444"/>
      <c r="S7" s="444"/>
      <c r="T7" s="444"/>
      <c r="U7" s="444"/>
      <c r="V7" s="445"/>
      <c r="W7" s="80" t="s">
        <v>72</v>
      </c>
      <c r="X7" s="83" t="s">
        <v>190</v>
      </c>
      <c r="Y7" s="82" t="s">
        <v>73</v>
      </c>
      <c r="Z7" s="446"/>
      <c r="AA7" s="447"/>
      <c r="AB7" s="80" t="s">
        <v>74</v>
      </c>
      <c r="AC7" s="83"/>
      <c r="AD7" s="84" t="s">
        <v>75</v>
      </c>
      <c r="AE7" s="85"/>
      <c r="AF7" s="595"/>
      <c r="AG7" s="595"/>
      <c r="AH7" s="115" t="s">
        <v>84</v>
      </c>
      <c r="AI7" s="115" t="s">
        <v>85</v>
      </c>
      <c r="AJ7" s="115" t="s">
        <v>66</v>
      </c>
      <c r="AN7" s="115" t="s">
        <v>120</v>
      </c>
    </row>
    <row r="8" spans="1:41" x14ac:dyDescent="0.2">
      <c r="A8" s="586" t="s">
        <v>52</v>
      </c>
      <c r="B8" s="586"/>
      <c r="C8" s="586"/>
      <c r="D8" s="586"/>
      <c r="E8" s="586"/>
      <c r="F8" s="586"/>
      <c r="G8" s="587" t="s">
        <v>21</v>
      </c>
      <c r="H8" s="588"/>
      <c r="I8" s="588"/>
      <c r="J8" s="588"/>
      <c r="K8" s="588"/>
      <c r="L8" s="588"/>
      <c r="M8" s="588"/>
      <c r="N8" s="588"/>
      <c r="O8" s="588"/>
      <c r="P8" s="588"/>
      <c r="Q8" s="588"/>
      <c r="R8" s="588"/>
      <c r="S8" s="588"/>
      <c r="T8" s="588"/>
      <c r="U8" s="588"/>
      <c r="V8" s="588"/>
      <c r="W8" s="588"/>
      <c r="X8" s="591"/>
      <c r="Y8" s="588"/>
      <c r="Z8" s="588"/>
      <c r="AA8" s="588"/>
      <c r="AB8" s="589"/>
      <c r="AC8" s="430" t="s">
        <v>27</v>
      </c>
      <c r="AD8" s="434" t="s">
        <v>38</v>
      </c>
      <c r="AE8" s="435"/>
      <c r="AF8" s="435"/>
      <c r="AG8" s="435"/>
      <c r="AH8" s="115" t="s">
        <v>86</v>
      </c>
      <c r="AI8" s="115" t="s">
        <v>87</v>
      </c>
      <c r="AN8" s="115" t="s">
        <v>121</v>
      </c>
    </row>
    <row r="9" spans="1:41" s="116" customFormat="1" ht="14.25" customHeight="1" x14ac:dyDescent="0.2">
      <c r="A9" s="423" t="s">
        <v>58</v>
      </c>
      <c r="B9" s="421" t="s">
        <v>60</v>
      </c>
      <c r="C9" s="423" t="s">
        <v>40</v>
      </c>
      <c r="D9" s="423" t="s">
        <v>61</v>
      </c>
      <c r="E9" s="423" t="s">
        <v>41</v>
      </c>
      <c r="F9" s="425" t="s">
        <v>42</v>
      </c>
      <c r="G9" s="586" t="s">
        <v>71</v>
      </c>
      <c r="H9" s="586"/>
      <c r="I9" s="586"/>
      <c r="J9" s="586"/>
      <c r="K9" s="587" t="s">
        <v>24</v>
      </c>
      <c r="L9" s="588"/>
      <c r="M9" s="588"/>
      <c r="N9" s="588"/>
      <c r="O9" s="588"/>
      <c r="P9" s="588"/>
      <c r="Q9" s="588"/>
      <c r="R9" s="588"/>
      <c r="S9" s="588"/>
      <c r="T9" s="589"/>
      <c r="U9" s="587" t="s">
        <v>44</v>
      </c>
      <c r="V9" s="588"/>
      <c r="W9" s="588"/>
      <c r="X9" s="588"/>
      <c r="Y9" s="588"/>
      <c r="Z9" s="588"/>
      <c r="AA9" s="588"/>
      <c r="AB9" s="589"/>
      <c r="AC9" s="433"/>
      <c r="AD9" s="434"/>
      <c r="AE9" s="435"/>
      <c r="AF9" s="435"/>
      <c r="AG9" s="435"/>
      <c r="AH9" s="115" t="s">
        <v>88</v>
      </c>
      <c r="AI9" s="115" t="s">
        <v>131</v>
      </c>
      <c r="AJ9" s="115" t="s">
        <v>91</v>
      </c>
    </row>
    <row r="10" spans="1:41" s="116" customFormat="1" ht="20.25" customHeight="1" x14ac:dyDescent="0.2">
      <c r="A10" s="423"/>
      <c r="B10" s="431"/>
      <c r="C10" s="423"/>
      <c r="D10" s="423"/>
      <c r="E10" s="423"/>
      <c r="F10" s="425"/>
      <c r="G10" s="590" t="s">
        <v>43</v>
      </c>
      <c r="H10" s="590"/>
      <c r="I10" s="590"/>
      <c r="J10" s="590"/>
      <c r="K10" s="419" t="s">
        <v>78</v>
      </c>
      <c r="L10" s="425" t="s">
        <v>79</v>
      </c>
      <c r="M10" s="425" t="s">
        <v>23</v>
      </c>
      <c r="N10" s="430"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3"/>
      <c r="AD10" s="436"/>
      <c r="AE10" s="432"/>
      <c r="AF10" s="432"/>
      <c r="AG10" s="432"/>
      <c r="AH10" s="116" t="s">
        <v>135</v>
      </c>
      <c r="AI10" s="116" t="s">
        <v>136</v>
      </c>
      <c r="AJ10" s="116" t="s">
        <v>137</v>
      </c>
      <c r="AL10" s="116" t="s">
        <v>124</v>
      </c>
      <c r="AO10" s="115" t="s">
        <v>96</v>
      </c>
    </row>
    <row r="11" spans="1:41" s="116" customFormat="1" ht="57.75" customHeight="1" x14ac:dyDescent="0.2">
      <c r="A11" s="421"/>
      <c r="B11" s="422"/>
      <c r="C11" s="421"/>
      <c r="D11" s="421"/>
      <c r="E11" s="421"/>
      <c r="F11" s="430"/>
      <c r="G11" s="87" t="s">
        <v>8</v>
      </c>
      <c r="H11" s="87" t="s">
        <v>9</v>
      </c>
      <c r="I11" s="87"/>
      <c r="J11" s="88" t="s">
        <v>147</v>
      </c>
      <c r="K11" s="420"/>
      <c r="L11" s="425"/>
      <c r="M11" s="425"/>
      <c r="N11" s="429"/>
      <c r="O11" s="423"/>
      <c r="P11" s="422"/>
      <c r="Q11" s="422"/>
      <c r="R11" s="423"/>
      <c r="S11" s="422"/>
      <c r="T11" s="422"/>
      <c r="U11" s="424"/>
      <c r="V11" s="423"/>
      <c r="W11" s="420"/>
      <c r="X11" s="422"/>
      <c r="Y11" s="89" t="s">
        <v>180</v>
      </c>
      <c r="Z11" s="89" t="s">
        <v>179</v>
      </c>
      <c r="AA11" s="90" t="s">
        <v>148</v>
      </c>
      <c r="AB11" s="90" t="s">
        <v>48</v>
      </c>
      <c r="AC11" s="429"/>
      <c r="AD11" s="91" t="s">
        <v>177</v>
      </c>
      <c r="AE11" s="91" t="s">
        <v>50</v>
      </c>
      <c r="AF11" s="91" t="s">
        <v>105</v>
      </c>
      <c r="AG11" s="89" t="s">
        <v>145</v>
      </c>
      <c r="AH11" s="116" t="s">
        <v>141</v>
      </c>
      <c r="AI11" s="116" t="s">
        <v>12</v>
      </c>
      <c r="AL11" s="116" t="s">
        <v>125</v>
      </c>
      <c r="AO11" s="115" t="s">
        <v>152</v>
      </c>
    </row>
    <row r="12" spans="1:41" ht="37.5" customHeight="1" x14ac:dyDescent="0.2">
      <c r="A12" s="347" t="s">
        <v>578</v>
      </c>
      <c r="B12" s="691" t="s">
        <v>579</v>
      </c>
      <c r="C12" s="892" t="s">
        <v>580</v>
      </c>
      <c r="D12" s="540" t="s">
        <v>64</v>
      </c>
      <c r="E12" s="348" t="s">
        <v>581</v>
      </c>
      <c r="F12" s="347" t="s">
        <v>582</v>
      </c>
      <c r="G12" s="392" t="s">
        <v>110</v>
      </c>
      <c r="H12" s="392" t="s">
        <v>95</v>
      </c>
      <c r="I12" s="60" t="str">
        <f>CONCATENATE(G12,H12)</f>
        <v>PROBABLEMODERADO</v>
      </c>
      <c r="J12" s="374" t="str">
        <f>I13</f>
        <v>5. ALTO</v>
      </c>
      <c r="K12" s="896" t="s">
        <v>583</v>
      </c>
      <c r="L12" s="117" t="s">
        <v>89</v>
      </c>
      <c r="M12" s="56" t="s">
        <v>80</v>
      </c>
      <c r="N12" s="95">
        <f>IF(M12="ASIGNADO",15,IF(M12="NO ASIGNADO",0,""))</f>
        <v>15</v>
      </c>
      <c r="O12" s="378">
        <f>SUM(N12:N18)</f>
        <v>100</v>
      </c>
      <c r="P12" s="380" t="s">
        <v>136</v>
      </c>
      <c r="Q12" s="383">
        <f>IF(Q15="DÉBIL",0,IF(Q15="MODERADO",50,IF(Q15="FUERTE",100,"")))</f>
        <v>50</v>
      </c>
      <c r="R12" s="535"/>
      <c r="S12" s="367" t="s">
        <v>97</v>
      </c>
      <c r="T12" s="367" t="s">
        <v>97</v>
      </c>
      <c r="U12" s="368" t="s">
        <v>159</v>
      </c>
      <c r="V12" s="370" t="s">
        <v>101</v>
      </c>
      <c r="W12" s="372" t="s">
        <v>584</v>
      </c>
      <c r="X12" s="343" t="s">
        <v>585</v>
      </c>
      <c r="Y12" s="881" t="s">
        <v>586</v>
      </c>
      <c r="Z12" s="348" t="s">
        <v>587</v>
      </c>
      <c r="AA12" s="360" t="s">
        <v>149</v>
      </c>
      <c r="AB12" s="343" t="s">
        <v>588</v>
      </c>
      <c r="AC12" s="465"/>
      <c r="AD12" s="465"/>
      <c r="AE12" s="869" t="s">
        <v>589</v>
      </c>
      <c r="AF12" s="347" t="s">
        <v>590</v>
      </c>
      <c r="AG12" s="347"/>
      <c r="AH12" s="115" t="s">
        <v>93</v>
      </c>
      <c r="AI12" s="115" t="s">
        <v>94</v>
      </c>
      <c r="AJ12" s="115" t="s">
        <v>95</v>
      </c>
      <c r="AK12" s="115" t="s">
        <v>96</v>
      </c>
      <c r="AL12" s="115" t="s">
        <v>95</v>
      </c>
      <c r="AN12" s="115" t="s">
        <v>149</v>
      </c>
      <c r="AO12" s="115" t="s">
        <v>153</v>
      </c>
    </row>
    <row r="13" spans="1:41" ht="51.75" customHeight="1" x14ac:dyDescent="0.2">
      <c r="A13" s="347"/>
      <c r="B13" s="718"/>
      <c r="C13" s="893"/>
      <c r="D13" s="368"/>
      <c r="E13" s="536"/>
      <c r="F13" s="372"/>
      <c r="G13" s="392"/>
      <c r="H13" s="392"/>
      <c r="I13" s="60" t="str">
        <f>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5. ALTO</v>
      </c>
      <c r="J13" s="375"/>
      <c r="K13" s="897"/>
      <c r="L13" s="118" t="s">
        <v>175</v>
      </c>
      <c r="M13" s="54" t="s">
        <v>126</v>
      </c>
      <c r="N13" s="98">
        <f>IF(M13="ADECUADO",15,IF(M13="INADECUADO",0,""))</f>
        <v>15</v>
      </c>
      <c r="O13" s="379"/>
      <c r="P13" s="381"/>
      <c r="Q13" s="383"/>
      <c r="R13" s="510"/>
      <c r="S13" s="367"/>
      <c r="T13" s="367"/>
      <c r="U13" s="368"/>
      <c r="V13" s="371"/>
      <c r="W13" s="372"/>
      <c r="X13" s="888"/>
      <c r="Y13" s="895"/>
      <c r="Z13" s="559"/>
      <c r="AA13" s="361"/>
      <c r="AB13" s="888"/>
      <c r="AC13" s="465"/>
      <c r="AD13" s="465"/>
      <c r="AE13" s="869"/>
      <c r="AF13" s="347"/>
      <c r="AG13" s="347"/>
      <c r="AH13" s="115" t="s">
        <v>97</v>
      </c>
      <c r="AI13" s="115" t="s">
        <v>98</v>
      </c>
      <c r="AL13" s="115" t="s">
        <v>106</v>
      </c>
      <c r="AN13" s="115" t="s">
        <v>176</v>
      </c>
      <c r="AO13" s="115" t="s">
        <v>154</v>
      </c>
    </row>
    <row r="14" spans="1:41" ht="69.75" customHeight="1" x14ac:dyDescent="0.2">
      <c r="A14" s="347"/>
      <c r="B14" s="718"/>
      <c r="C14" s="893"/>
      <c r="D14" s="368"/>
      <c r="E14" s="536"/>
      <c r="F14" s="372"/>
      <c r="G14" s="392"/>
      <c r="H14" s="392"/>
      <c r="I14" s="60" t="str">
        <f>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ALTO</v>
      </c>
      <c r="J14" s="375"/>
      <c r="K14" s="897"/>
      <c r="L14" s="70" t="s">
        <v>90</v>
      </c>
      <c r="M14" s="54" t="s">
        <v>127</v>
      </c>
      <c r="N14" s="98">
        <f>IF(M14="OPORTUNA",15,IF(M14="INOPORTUNA",0,""))</f>
        <v>15</v>
      </c>
      <c r="O14" s="379"/>
      <c r="P14" s="381"/>
      <c r="Q14" s="383"/>
      <c r="R14" s="510"/>
      <c r="S14" s="100" t="s">
        <v>143</v>
      </c>
      <c r="T14" s="100" t="s">
        <v>144</v>
      </c>
      <c r="U14" s="368"/>
      <c r="V14" s="371"/>
      <c r="W14" s="372"/>
      <c r="X14" s="888"/>
      <c r="Y14" s="895"/>
      <c r="Z14" s="559"/>
      <c r="AA14" s="361"/>
      <c r="AB14" s="888"/>
      <c r="AC14" s="465"/>
      <c r="AD14" s="465"/>
      <c r="AE14" s="869"/>
      <c r="AF14" s="347"/>
      <c r="AG14" s="347"/>
      <c r="AH14" s="115" t="s">
        <v>100</v>
      </c>
      <c r="AI14" s="115" t="s">
        <v>101</v>
      </c>
      <c r="AJ14" s="115" t="s">
        <v>102</v>
      </c>
      <c r="AK14" s="115" t="s">
        <v>103</v>
      </c>
      <c r="AL14" s="115" t="s">
        <v>111</v>
      </c>
      <c r="AO14" s="115" t="s">
        <v>155</v>
      </c>
    </row>
    <row r="15" spans="1:41" ht="84" customHeight="1" x14ac:dyDescent="0.2">
      <c r="A15" s="347"/>
      <c r="B15" s="718"/>
      <c r="C15" s="893"/>
      <c r="D15" s="368"/>
      <c r="E15" s="66" t="s">
        <v>151</v>
      </c>
      <c r="F15" s="372"/>
      <c r="G15" s="392"/>
      <c r="H15" s="392"/>
      <c r="I15" s="60"/>
      <c r="J15" s="375"/>
      <c r="K15" s="897"/>
      <c r="L15" s="118" t="s">
        <v>115</v>
      </c>
      <c r="M15" s="54" t="s">
        <v>128</v>
      </c>
      <c r="N15" s="98">
        <f>IF(M15="PREVENIR",15,IF(M15="DETECTAR",10,IF(M15="NO ES UN CONTROL",0,"")))</f>
        <v>15</v>
      </c>
      <c r="O15" s="349" t="str">
        <f>IF(O12&lt;86,"DÉBIL",IF(O12&lt;96,"MODERADO",IF(O12&lt;101,"FUERTE","")))</f>
        <v>FUERTE</v>
      </c>
      <c r="P15" s="381"/>
      <c r="Q15" s="351" t="str">
        <f>IF(AND(O15="FUERTE",P12="FUERTE (SIEMPRE SE EJECUTA)"),"FUERTE",IF(OR(O15="DÉBIL",P12="DÉBIL (NO SE EJECUTA)"),"DÉBIL",IF(OR(O15="MODERADO",P12="MODERADO (ALGUNAS VECES)"),"MODERADO")))</f>
        <v>MODERADO</v>
      </c>
      <c r="R15" s="489" t="str">
        <f>IF(AND(O15="FUERTE",P12="FUERTE (SIEMPRE SE EJECUTA)"),"NO","SÍ")</f>
        <v>SÍ</v>
      </c>
      <c r="S15"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1</v>
      </c>
      <c r="T15"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1</v>
      </c>
      <c r="U15" s="368"/>
      <c r="V15" s="371"/>
      <c r="W15" s="372"/>
      <c r="X15" s="888"/>
      <c r="Y15" s="895"/>
      <c r="Z15" s="556"/>
      <c r="AA15" s="361"/>
      <c r="AB15" s="888"/>
      <c r="AC15" s="465"/>
      <c r="AD15" s="465"/>
      <c r="AE15" s="869"/>
      <c r="AF15" s="332" t="s">
        <v>591</v>
      </c>
      <c r="AG15" s="347"/>
      <c r="AH15" s="115" t="s">
        <v>97</v>
      </c>
      <c r="AO15" s="115" t="s">
        <v>156</v>
      </c>
    </row>
    <row r="16" spans="1:41" ht="55.5" customHeight="1" x14ac:dyDescent="0.2">
      <c r="A16" s="347"/>
      <c r="B16" s="718"/>
      <c r="C16" s="893"/>
      <c r="D16" s="368"/>
      <c r="E16" s="890" t="s">
        <v>592</v>
      </c>
      <c r="F16" s="372"/>
      <c r="G16" s="392"/>
      <c r="H16" s="392"/>
      <c r="I16" s="60"/>
      <c r="J16" s="375"/>
      <c r="K16" s="897"/>
      <c r="L16" s="118" t="s">
        <v>116</v>
      </c>
      <c r="M16" s="54" t="s">
        <v>84</v>
      </c>
      <c r="N16" s="98">
        <f>IF(M16="CONFIABLE",15,IF(M16="NO CONFIABLE",0,""))</f>
        <v>15</v>
      </c>
      <c r="O16" s="350"/>
      <c r="P16" s="381"/>
      <c r="Q16" s="351"/>
      <c r="R16" s="489"/>
      <c r="S16" s="355"/>
      <c r="T16" s="357"/>
      <c r="U16" s="368"/>
      <c r="V16" s="371"/>
      <c r="W16" s="372"/>
      <c r="X16" s="888"/>
      <c r="Y16" s="895"/>
      <c r="Z16" s="66" t="s">
        <v>181</v>
      </c>
      <c r="AA16" s="361"/>
      <c r="AB16" s="888"/>
      <c r="AC16" s="465"/>
      <c r="AD16" s="465"/>
      <c r="AE16" s="869"/>
      <c r="AF16" s="347"/>
      <c r="AG16" s="347"/>
      <c r="AH16" s="115" t="s">
        <v>142</v>
      </c>
      <c r="AJ16" s="115" t="s">
        <v>129</v>
      </c>
      <c r="AK16" s="115" t="s">
        <v>128</v>
      </c>
      <c r="AL16" s="115" t="s">
        <v>130</v>
      </c>
      <c r="AO16" s="115" t="s">
        <v>157</v>
      </c>
    </row>
    <row r="17" spans="1:41" ht="66.75" customHeight="1" x14ac:dyDescent="0.2">
      <c r="A17" s="347"/>
      <c r="B17" s="718"/>
      <c r="C17" s="893"/>
      <c r="D17" s="368"/>
      <c r="E17" s="890"/>
      <c r="F17" s="372"/>
      <c r="G17" s="392"/>
      <c r="H17" s="392"/>
      <c r="I17" s="60"/>
      <c r="J17" s="375"/>
      <c r="K17" s="897"/>
      <c r="L17" s="118" t="s">
        <v>117</v>
      </c>
      <c r="M17" s="54" t="s">
        <v>86</v>
      </c>
      <c r="N17" s="98">
        <f>IF(M17="SE INVESTIGAN Y SE RESUELVEN OPORTUNAMENTE",15,IF(M17="NO SE INVESTIGAN Y SE RESUELVEN OPORTUNAMENTE",0,""))</f>
        <v>15</v>
      </c>
      <c r="O17" s="350"/>
      <c r="P17" s="381"/>
      <c r="Q17" s="351"/>
      <c r="R17" s="489"/>
      <c r="S17" s="355"/>
      <c r="T17" s="357"/>
      <c r="U17" s="368"/>
      <c r="V17" s="371"/>
      <c r="W17" s="372"/>
      <c r="X17" s="888"/>
      <c r="Y17" s="895"/>
      <c r="Z17" s="881" t="s">
        <v>593</v>
      </c>
      <c r="AA17" s="361"/>
      <c r="AB17" s="888"/>
      <c r="AC17" s="465"/>
      <c r="AD17" s="465"/>
      <c r="AE17" s="869"/>
      <c r="AF17" s="347"/>
      <c r="AG17" s="347"/>
      <c r="AH17" s="115" t="s">
        <v>98</v>
      </c>
      <c r="AO17" s="115" t="s">
        <v>158</v>
      </c>
    </row>
    <row r="18" spans="1:41" ht="60.75" customHeight="1" x14ac:dyDescent="0.2">
      <c r="A18" s="348"/>
      <c r="B18" s="718"/>
      <c r="C18" s="894"/>
      <c r="D18" s="369"/>
      <c r="E18" s="891"/>
      <c r="F18" s="373"/>
      <c r="G18" s="393"/>
      <c r="H18" s="393"/>
      <c r="I18" s="60"/>
      <c r="J18" s="375"/>
      <c r="K18" s="898"/>
      <c r="L18" s="119" t="s">
        <v>118</v>
      </c>
      <c r="M18" s="61" t="s">
        <v>88</v>
      </c>
      <c r="N18" s="104">
        <f>IF(M18="COMPLETA",10,IF(M18="INCOMPLETA",5,IF(M18="NO EXISTE",0,"")))</f>
        <v>10</v>
      </c>
      <c r="O18" s="350"/>
      <c r="P18" s="382"/>
      <c r="Q18" s="352"/>
      <c r="R18" s="490"/>
      <c r="S18" s="356"/>
      <c r="T18" s="357"/>
      <c r="U18" s="369"/>
      <c r="V18" s="371"/>
      <c r="W18" s="373"/>
      <c r="X18" s="889"/>
      <c r="Y18" s="882"/>
      <c r="Z18" s="882"/>
      <c r="AA18" s="362"/>
      <c r="AB18" s="889"/>
      <c r="AC18" s="498"/>
      <c r="AD18" s="498"/>
      <c r="AE18" s="870"/>
      <c r="AF18" s="348"/>
      <c r="AG18" s="348"/>
      <c r="AO18" s="115" t="s">
        <v>159</v>
      </c>
    </row>
    <row r="19" spans="1:41" ht="37.5" customHeight="1" x14ac:dyDescent="0.2">
      <c r="A19" s="347" t="s">
        <v>578</v>
      </c>
      <c r="B19" s="691" t="s">
        <v>579</v>
      </c>
      <c r="C19" s="892" t="s">
        <v>594</v>
      </c>
      <c r="D19" s="540" t="s">
        <v>121</v>
      </c>
      <c r="E19" s="348" t="s">
        <v>595</v>
      </c>
      <c r="F19" s="343" t="s">
        <v>596</v>
      </c>
      <c r="G19" s="392" t="s">
        <v>109</v>
      </c>
      <c r="H19" s="392" t="s">
        <v>95</v>
      </c>
      <c r="I19" s="60" t="str">
        <f>CONCATENATE(G19,H19)</f>
        <v>POSIBLEMODERADO</v>
      </c>
      <c r="J19" s="374" t="str">
        <f>I20</f>
        <v>3. ALTO</v>
      </c>
      <c r="K19" s="896" t="s">
        <v>597</v>
      </c>
      <c r="L19" s="117" t="s">
        <v>89</v>
      </c>
      <c r="M19" s="56" t="s">
        <v>80</v>
      </c>
      <c r="N19" s="95">
        <f>IF(M19="ASIGNADO",15,IF(M19="NO ASIGNADO",0,""))</f>
        <v>15</v>
      </c>
      <c r="O19" s="378">
        <f>SUM(N19:N25)</f>
        <v>85</v>
      </c>
      <c r="P19" s="380" t="s">
        <v>135</v>
      </c>
      <c r="Q19" s="383">
        <f>IF(Q22="DÉBIL",0,IF(Q22="MODERADO",50,IF(Q22="FUERTE",100,"")))</f>
        <v>0</v>
      </c>
      <c r="R19" s="535"/>
      <c r="S19" s="367" t="s">
        <v>97</v>
      </c>
      <c r="T19" s="367" t="s">
        <v>97</v>
      </c>
      <c r="U19" s="368" t="s">
        <v>159</v>
      </c>
      <c r="V19" s="370" t="s">
        <v>101</v>
      </c>
      <c r="W19" s="372" t="s">
        <v>598</v>
      </c>
      <c r="X19" s="343" t="s">
        <v>599</v>
      </c>
      <c r="Y19" s="881" t="s">
        <v>600</v>
      </c>
      <c r="Z19" s="373" t="s">
        <v>587</v>
      </c>
      <c r="AA19" s="360" t="s">
        <v>149</v>
      </c>
      <c r="AB19" s="343" t="s">
        <v>601</v>
      </c>
      <c r="AC19" s="465"/>
      <c r="AD19" s="465"/>
      <c r="AE19" s="869" t="s">
        <v>589</v>
      </c>
      <c r="AF19" s="347" t="s">
        <v>602</v>
      </c>
      <c r="AG19" s="347"/>
      <c r="AH19" s="115" t="s">
        <v>93</v>
      </c>
      <c r="AI19" s="115" t="s">
        <v>94</v>
      </c>
      <c r="AJ19" s="115" t="s">
        <v>95</v>
      </c>
      <c r="AK19" s="115" t="s">
        <v>96</v>
      </c>
      <c r="AL19" s="115" t="s">
        <v>95</v>
      </c>
      <c r="AN19" s="115" t="s">
        <v>149</v>
      </c>
      <c r="AO19" s="115" t="s">
        <v>153</v>
      </c>
    </row>
    <row r="20" spans="1:41" ht="51.75" customHeight="1" x14ac:dyDescent="0.2">
      <c r="A20" s="347"/>
      <c r="B20" s="718"/>
      <c r="C20" s="893"/>
      <c r="D20" s="368"/>
      <c r="E20" s="536"/>
      <c r="F20" s="888"/>
      <c r="G20" s="392"/>
      <c r="H20" s="392"/>
      <c r="I20" s="60" t="str">
        <f>IF(I19="RARA VEZINSIGNIFICANTE","1. BAJO",IF(I19="RARA VEZMENOR","2. BAJO",IF(I19="IMPROBABLEINSIGNIFICANTE","3. BAJO",IF(I19="IMPROBABLEMENOR","4. BAJO",IF(I19="POSIBLEINSIGNIFICANTE","5. BAJO",IF(I19="RARA VEZMODERADO","1. MODERADO",IF(I19="IMPROBABLEMODERADO","2. MODERADO",IF(I19="POSIBLEMENOR","3. MODERADO",IF(I19="PROBABLEINSIGNIFICANTE","4. MODERADO",IF(I19="RARA VEZMAYOR","1. ALTO",IF(I19="IMPROBABLEMAYOR","2. ALTO",IF(I19="POSIBLEMODERADO","3. ALTO",IF(I19="PROBABLEMENOR","4. ALTO",IF(I19="PROBABLEMODERADO","5. ALTO",IF(I19="CASI SEGUROINSIGNIFICANTE","6. ALTO",IF(I19="CASI SEGUROMENOR","7. ALTO",IF(I19="RARA VEZCATASTRÓFICO","1. EXTREMO",IF(I19="IMPROBABLECATASTRÓFICO","2. EXTREMO",IF(I19="POSIBLEMAYOR","3. EXTREMO",IF(I19="POSIBLECATASTRÓFICO","4. EXTREMO",IF(I19="PROBABLEMAYOR","5. EXTREMO",IF(I19="PROBABLECATASTRÓFICO","6. EXTREMO",IF(I19="CASI SEGUROMODERADO","7. EXTREMO",IF(I19="CASI SEGUROMAYOR","8. EXTREMO",IF(I19="CASI SEGUROCATASTRÓFICO","9. EXTREMO","")))))))))))))))))))))))))</f>
        <v>3. ALTO</v>
      </c>
      <c r="J20" s="375"/>
      <c r="K20" s="897"/>
      <c r="L20" s="118" t="s">
        <v>175</v>
      </c>
      <c r="M20" s="54" t="s">
        <v>126</v>
      </c>
      <c r="N20" s="98">
        <f>IF(M20="ADECUADO",15,IF(M20="INADECUADO",0,""))</f>
        <v>15</v>
      </c>
      <c r="O20" s="379"/>
      <c r="P20" s="381"/>
      <c r="Q20" s="383"/>
      <c r="R20" s="510"/>
      <c r="S20" s="367"/>
      <c r="T20" s="367"/>
      <c r="U20" s="368"/>
      <c r="V20" s="371"/>
      <c r="W20" s="372"/>
      <c r="X20" s="888"/>
      <c r="Y20" s="895"/>
      <c r="Z20" s="559"/>
      <c r="AA20" s="361"/>
      <c r="AB20" s="888"/>
      <c r="AC20" s="465"/>
      <c r="AD20" s="465"/>
      <c r="AE20" s="869"/>
      <c r="AF20" s="347"/>
      <c r="AG20" s="347"/>
      <c r="AH20" s="115" t="s">
        <v>97</v>
      </c>
      <c r="AI20" s="115" t="s">
        <v>98</v>
      </c>
      <c r="AL20" s="115" t="s">
        <v>106</v>
      </c>
      <c r="AN20" s="115" t="s">
        <v>176</v>
      </c>
      <c r="AO20" s="115" t="s">
        <v>154</v>
      </c>
    </row>
    <row r="21" spans="1:41" ht="69.75" customHeight="1" x14ac:dyDescent="0.2">
      <c r="A21" s="347"/>
      <c r="B21" s="718"/>
      <c r="C21" s="893"/>
      <c r="D21" s="368"/>
      <c r="E21" s="536"/>
      <c r="F21" s="888"/>
      <c r="G21" s="392"/>
      <c r="H21" s="392"/>
      <c r="I21" s="60" t="str">
        <f>IF(OR(I20="1. BAJO",I20="2. BAJO",I20="3. BAJO",I20="4. BAJO",I20="5. BAJO"),"BAJO",IF(OR(I20="1. MODERADO",I20="2. MODERADO",I20="3. MODERADO",I20="4. MODERADO"),"MODERADO",IF(OR(I20="1. ALTO",I20="2. ALTO",I20="3. ALTO",I20="4. ALTO",I20="5. ALTO",I20="6. ALTO",I20="7. ALTO"),"ALTO",IF(OR(I20="1. EXTREMO",I20="2. EXTREMO",I20="3. EXTREMO",I20="4. EXTREMO",I20="5. EXTREMO",I20="6. EXTREMO",I20="7. EXTREMO",I20="8. EXTREMO",I20="9. EXTREMO"),"EXTREMO",""))))</f>
        <v>ALTO</v>
      </c>
      <c r="J21" s="375"/>
      <c r="K21" s="897"/>
      <c r="L21" s="70" t="s">
        <v>90</v>
      </c>
      <c r="M21" s="54" t="s">
        <v>127</v>
      </c>
      <c r="N21" s="98">
        <f>IF(M21="OPORTUNA",15,IF(M21="INOPORTUNA",0,""))</f>
        <v>15</v>
      </c>
      <c r="O21" s="379"/>
      <c r="P21" s="381"/>
      <c r="Q21" s="383"/>
      <c r="R21" s="510"/>
      <c r="S21" s="100" t="s">
        <v>143</v>
      </c>
      <c r="T21" s="100" t="s">
        <v>144</v>
      </c>
      <c r="U21" s="368"/>
      <c r="V21" s="371"/>
      <c r="W21" s="372"/>
      <c r="X21" s="888"/>
      <c r="Y21" s="895"/>
      <c r="Z21" s="559"/>
      <c r="AA21" s="361"/>
      <c r="AB21" s="888"/>
      <c r="AC21" s="465"/>
      <c r="AD21" s="465"/>
      <c r="AE21" s="869"/>
      <c r="AF21" s="347"/>
      <c r="AG21" s="347"/>
      <c r="AH21" s="115" t="s">
        <v>100</v>
      </c>
      <c r="AI21" s="115" t="s">
        <v>101</v>
      </c>
      <c r="AJ21" s="115" t="s">
        <v>102</v>
      </c>
      <c r="AK21" s="115" t="s">
        <v>103</v>
      </c>
      <c r="AL21" s="115" t="s">
        <v>111</v>
      </c>
      <c r="AO21" s="115" t="s">
        <v>155</v>
      </c>
    </row>
    <row r="22" spans="1:41" ht="84" customHeight="1" x14ac:dyDescent="0.2">
      <c r="A22" s="347"/>
      <c r="B22" s="718"/>
      <c r="C22" s="893"/>
      <c r="D22" s="368"/>
      <c r="E22" s="66" t="s">
        <v>151</v>
      </c>
      <c r="F22" s="888"/>
      <c r="G22" s="392"/>
      <c r="H22" s="392"/>
      <c r="I22" s="60"/>
      <c r="J22" s="375"/>
      <c r="K22" s="897"/>
      <c r="L22" s="118" t="s">
        <v>115</v>
      </c>
      <c r="M22" s="54" t="s">
        <v>128</v>
      </c>
      <c r="N22" s="98">
        <f>IF(M22="PREVENIR",15,IF(M22="DETECTAR",10,IF(M22="NO ES UN CONTROL",0,"")))</f>
        <v>15</v>
      </c>
      <c r="O22" s="349" t="str">
        <f>IF(O19&lt;86,"DÉBIL",IF(O19&lt;96,"MODERADO",IF(O19&lt;101,"FUERTE","")))</f>
        <v>DÉBIL</v>
      </c>
      <c r="P22" s="381"/>
      <c r="Q22" s="351" t="str">
        <f>IF(AND(O22="FUERTE",P19="FUERTE (SIEMPRE SE EJECUTA)"),"FUERTE",IF(OR(O22="DÉBIL",P19="DÉBIL (NO SE EJECUTA)"),"DÉBIL",IF(OR(O22="MODERADO",P19="MODERADO (ALGUNAS VECES)"),"MODERADO")))</f>
        <v>DÉBIL</v>
      </c>
      <c r="R22" s="489" t="str">
        <f>IF(AND(O22="FUERTE",P19="FUERTE (SIEMPRE SE EJECUTA)"),"NO","SÍ")</f>
        <v>SÍ</v>
      </c>
      <c r="S22"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1</v>
      </c>
      <c r="T22"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1</v>
      </c>
      <c r="U22" s="368"/>
      <c r="V22" s="371"/>
      <c r="W22" s="372"/>
      <c r="X22" s="888"/>
      <c r="Y22" s="895"/>
      <c r="Z22" s="556"/>
      <c r="AA22" s="361"/>
      <c r="AB22" s="888"/>
      <c r="AC22" s="465"/>
      <c r="AD22" s="465"/>
      <c r="AE22" s="869"/>
      <c r="AF22" s="486" t="s">
        <v>603</v>
      </c>
      <c r="AG22" s="347"/>
      <c r="AH22" s="115" t="s">
        <v>97</v>
      </c>
      <c r="AO22" s="115" t="s">
        <v>156</v>
      </c>
    </row>
    <row r="23" spans="1:41" ht="55.5" customHeight="1" x14ac:dyDescent="0.2">
      <c r="A23" s="347"/>
      <c r="B23" s="718"/>
      <c r="C23" s="893"/>
      <c r="D23" s="368"/>
      <c r="E23" s="890" t="s">
        <v>604</v>
      </c>
      <c r="F23" s="888"/>
      <c r="G23" s="392"/>
      <c r="H23" s="392"/>
      <c r="I23" s="60"/>
      <c r="J23" s="375"/>
      <c r="K23" s="897"/>
      <c r="L23" s="118" t="s">
        <v>116</v>
      </c>
      <c r="M23" s="54" t="s">
        <v>84</v>
      </c>
      <c r="N23" s="98">
        <f>IF(M23="CONFIABLE",15,IF(M23="NO CONFIABLE",0,""))</f>
        <v>15</v>
      </c>
      <c r="O23" s="350"/>
      <c r="P23" s="381"/>
      <c r="Q23" s="351"/>
      <c r="R23" s="489"/>
      <c r="S23" s="355"/>
      <c r="T23" s="357"/>
      <c r="U23" s="368"/>
      <c r="V23" s="371"/>
      <c r="W23" s="372"/>
      <c r="X23" s="888"/>
      <c r="Y23" s="895"/>
      <c r="Z23" s="66" t="s">
        <v>181</v>
      </c>
      <c r="AA23" s="361"/>
      <c r="AB23" s="888"/>
      <c r="AC23" s="465"/>
      <c r="AD23" s="465"/>
      <c r="AE23" s="869"/>
      <c r="AF23" s="486"/>
      <c r="AG23" s="347"/>
      <c r="AH23" s="115" t="s">
        <v>142</v>
      </c>
      <c r="AJ23" s="115" t="s">
        <v>129</v>
      </c>
      <c r="AK23" s="115" t="s">
        <v>128</v>
      </c>
      <c r="AL23" s="115" t="s">
        <v>130</v>
      </c>
      <c r="AO23" s="115" t="s">
        <v>157</v>
      </c>
    </row>
    <row r="24" spans="1:41" ht="66.75" customHeight="1" x14ac:dyDescent="0.2">
      <c r="A24" s="347"/>
      <c r="B24" s="718"/>
      <c r="C24" s="893"/>
      <c r="D24" s="368"/>
      <c r="E24" s="890"/>
      <c r="F24" s="888"/>
      <c r="G24" s="392"/>
      <c r="H24" s="392"/>
      <c r="I24" s="60"/>
      <c r="J24" s="375"/>
      <c r="K24" s="897"/>
      <c r="L24" s="118" t="s">
        <v>117</v>
      </c>
      <c r="M24" s="54" t="s">
        <v>87</v>
      </c>
      <c r="N24" s="98">
        <f>IF(M24="SE INVESTIGAN Y SE RESUELVEN OPORTUNAMENTE",15,IF(M24="NO SE INVESTIGAN Y SE RESUELVEN OPORTUNAMENTE",0,""))</f>
        <v>0</v>
      </c>
      <c r="O24" s="350"/>
      <c r="P24" s="381"/>
      <c r="Q24" s="351"/>
      <c r="R24" s="489"/>
      <c r="S24" s="355"/>
      <c r="T24" s="357"/>
      <c r="U24" s="368"/>
      <c r="V24" s="371"/>
      <c r="W24" s="372"/>
      <c r="X24" s="888"/>
      <c r="Y24" s="895"/>
      <c r="Z24" s="881" t="s">
        <v>605</v>
      </c>
      <c r="AA24" s="361"/>
      <c r="AB24" s="888"/>
      <c r="AC24" s="465"/>
      <c r="AD24" s="465"/>
      <c r="AE24" s="869"/>
      <c r="AF24" s="486"/>
      <c r="AG24" s="347"/>
      <c r="AH24" s="115" t="s">
        <v>98</v>
      </c>
      <c r="AO24" s="115" t="s">
        <v>158</v>
      </c>
    </row>
    <row r="25" spans="1:41" ht="60.75" customHeight="1" x14ac:dyDescent="0.2">
      <c r="A25" s="348"/>
      <c r="B25" s="718"/>
      <c r="C25" s="894"/>
      <c r="D25" s="369"/>
      <c r="E25" s="891"/>
      <c r="F25" s="889"/>
      <c r="G25" s="393"/>
      <c r="H25" s="393"/>
      <c r="I25" s="60"/>
      <c r="J25" s="375"/>
      <c r="K25" s="898"/>
      <c r="L25" s="119" t="s">
        <v>118</v>
      </c>
      <c r="M25" s="61" t="s">
        <v>88</v>
      </c>
      <c r="N25" s="104">
        <f>IF(M25="COMPLETA",10,IF(M25="INCOMPLETA",5,IF(M25="NO EXISTE",0,"")))</f>
        <v>10</v>
      </c>
      <c r="O25" s="350"/>
      <c r="P25" s="382"/>
      <c r="Q25" s="352"/>
      <c r="R25" s="490"/>
      <c r="S25" s="356"/>
      <c r="T25" s="357"/>
      <c r="U25" s="369"/>
      <c r="V25" s="371"/>
      <c r="W25" s="373"/>
      <c r="X25" s="889"/>
      <c r="Y25" s="882"/>
      <c r="Z25" s="882"/>
      <c r="AA25" s="362"/>
      <c r="AB25" s="889"/>
      <c r="AC25" s="498"/>
      <c r="AD25" s="498"/>
      <c r="AE25" s="870"/>
      <c r="AF25" s="487"/>
      <c r="AG25" s="348"/>
      <c r="AO25" s="115" t="s">
        <v>159</v>
      </c>
    </row>
    <row r="26" spans="1:41" ht="37.5" customHeight="1" x14ac:dyDescent="0.2">
      <c r="A26" s="347" t="s">
        <v>578</v>
      </c>
      <c r="B26" s="691" t="s">
        <v>579</v>
      </c>
      <c r="C26" s="892" t="s">
        <v>606</v>
      </c>
      <c r="D26" s="540" t="s">
        <v>64</v>
      </c>
      <c r="E26" s="348" t="s">
        <v>607</v>
      </c>
      <c r="F26" s="347" t="s">
        <v>608</v>
      </c>
      <c r="G26" s="392" t="s">
        <v>109</v>
      </c>
      <c r="H26" s="392" t="s">
        <v>111</v>
      </c>
      <c r="I26" s="60" t="str">
        <f>CONCATENATE(G26,H26)</f>
        <v>POSIBLECATASTRÓFICO</v>
      </c>
      <c r="J26" s="374" t="str">
        <f>I27</f>
        <v>4. EXTREMO</v>
      </c>
      <c r="K26" s="486" t="s">
        <v>609</v>
      </c>
      <c r="L26" s="117" t="s">
        <v>89</v>
      </c>
      <c r="M26" s="56" t="s">
        <v>80</v>
      </c>
      <c r="N26" s="95">
        <f>IF(M26="ASIGNADO",15,IF(M26="NO ASIGNADO",0,""))</f>
        <v>15</v>
      </c>
      <c r="O26" s="378">
        <f>SUM(N26:N32)</f>
        <v>100</v>
      </c>
      <c r="P26" s="380" t="s">
        <v>135</v>
      </c>
      <c r="Q26" s="383">
        <f>IF(Q29="DÉBIL",0,IF(Q29="MODERADO",50,IF(Q29="FUERTE",100,"")))</f>
        <v>100</v>
      </c>
      <c r="R26" s="535"/>
      <c r="S26" s="367" t="s">
        <v>97</v>
      </c>
      <c r="T26" s="367" t="s">
        <v>97</v>
      </c>
      <c r="U26" s="368" t="s">
        <v>163</v>
      </c>
      <c r="V26" s="370" t="s">
        <v>101</v>
      </c>
      <c r="W26" s="465"/>
      <c r="X26" s="347" t="s">
        <v>610</v>
      </c>
      <c r="Y26" s="885" t="s">
        <v>611</v>
      </c>
      <c r="Z26" s="373" t="s">
        <v>587</v>
      </c>
      <c r="AA26" s="360" t="s">
        <v>149</v>
      </c>
      <c r="AB26" s="343" t="s">
        <v>612</v>
      </c>
      <c r="AC26" s="465"/>
      <c r="AD26" s="465"/>
      <c r="AE26" s="869" t="s">
        <v>589</v>
      </c>
      <c r="AF26" s="347" t="s">
        <v>613</v>
      </c>
      <c r="AG26" s="347"/>
      <c r="AH26" s="115" t="s">
        <v>93</v>
      </c>
      <c r="AI26" s="115" t="s">
        <v>94</v>
      </c>
      <c r="AJ26" s="115" t="s">
        <v>95</v>
      </c>
      <c r="AK26" s="115" t="s">
        <v>96</v>
      </c>
      <c r="AL26" s="115" t="s">
        <v>95</v>
      </c>
      <c r="AN26" s="115" t="s">
        <v>149</v>
      </c>
      <c r="AO26" s="115" t="s">
        <v>153</v>
      </c>
    </row>
    <row r="27" spans="1:41" ht="51.75" customHeight="1" x14ac:dyDescent="0.2">
      <c r="A27" s="347"/>
      <c r="B27" s="718"/>
      <c r="C27" s="893"/>
      <c r="D27" s="368"/>
      <c r="E27" s="536"/>
      <c r="F27" s="372"/>
      <c r="G27" s="392"/>
      <c r="H27" s="392"/>
      <c r="I27" s="60" t="str">
        <f>IF(I26="RARA VEZINSIGNIFICANTE","1. BAJO",IF(I26="RARA VEZMENOR","2. BAJO",IF(I26="IMPROBABLEINSIGNIFICANTE","3. BAJO",IF(I26="IMPROBABLEMENOR","4. BAJO",IF(I26="POSIBLEINSIGNIFICANTE","5. BAJO",IF(I26="RARA VEZMODERADO","1. MODERADO",IF(I26="IMPROBABLEMODERADO","2. MODERADO",IF(I26="POSIBLEMENOR","3. MODERADO",IF(I26="PROBABLEINSIGNIFICANTE","4. MODERADO",IF(I26="RARA VEZMAYOR","1. ALTO",IF(I26="IMPROBABLEMAYOR","2. ALTO",IF(I26="POSIBLEMODERADO","3. ALTO",IF(I26="PROBABLEMENOR","4. ALTO",IF(I26="PROBABLEMODERADO","5. ALTO",IF(I26="CASI SEGUROINSIGNIFICANTE","6. ALTO",IF(I26="CASI SEGUROMENOR","7. ALTO",IF(I26="RARA VEZCATASTRÓFICO","1. EXTREMO",IF(I26="IMPROBABLECATASTRÓFICO","2. EXTREMO",IF(I26="POSIBLEMAYOR","3. EXTREMO",IF(I26="POSIBLECATASTRÓFICO","4. EXTREMO",IF(I26="PROBABLEMAYOR","5. EXTREMO",IF(I26="PROBABLECATASTRÓFICO","6. EXTREMO",IF(I26="CASI SEGUROMODERADO","7. EXTREMO",IF(I26="CASI SEGUROMAYOR","8. EXTREMO",IF(I26="CASI SEGUROCATASTRÓFICO","9. EXTREMO","")))))))))))))))))))))))))</f>
        <v>4. EXTREMO</v>
      </c>
      <c r="J27" s="375"/>
      <c r="K27" s="486"/>
      <c r="L27" s="118" t="s">
        <v>175</v>
      </c>
      <c r="M27" s="54" t="s">
        <v>126</v>
      </c>
      <c r="N27" s="98">
        <f>IF(M27="ADECUADO",15,IF(M27="INADECUADO",0,""))</f>
        <v>15</v>
      </c>
      <c r="O27" s="379"/>
      <c r="P27" s="381"/>
      <c r="Q27" s="383"/>
      <c r="R27" s="510"/>
      <c r="S27" s="367"/>
      <c r="T27" s="367"/>
      <c r="U27" s="368"/>
      <c r="V27" s="371"/>
      <c r="W27" s="465"/>
      <c r="X27" s="347"/>
      <c r="Y27" s="886"/>
      <c r="Z27" s="559"/>
      <c r="AA27" s="361"/>
      <c r="AB27" s="888"/>
      <c r="AC27" s="465"/>
      <c r="AD27" s="465"/>
      <c r="AE27" s="869"/>
      <c r="AF27" s="347"/>
      <c r="AG27" s="347"/>
      <c r="AH27" s="115" t="s">
        <v>97</v>
      </c>
      <c r="AI27" s="115" t="s">
        <v>98</v>
      </c>
      <c r="AL27" s="115" t="s">
        <v>106</v>
      </c>
      <c r="AN27" s="115" t="s">
        <v>176</v>
      </c>
      <c r="AO27" s="115" t="s">
        <v>154</v>
      </c>
    </row>
    <row r="28" spans="1:41" ht="69.75" customHeight="1" x14ac:dyDescent="0.2">
      <c r="A28" s="347"/>
      <c r="B28" s="718"/>
      <c r="C28" s="893"/>
      <c r="D28" s="368"/>
      <c r="E28" s="536"/>
      <c r="F28" s="372"/>
      <c r="G28" s="392"/>
      <c r="H28" s="392"/>
      <c r="I28" s="60" t="str">
        <f>IF(OR(I27="1. BAJO",I27="2. BAJO",I27="3. BAJO",I27="4. BAJO",I27="5. BAJO"),"BAJO",IF(OR(I27="1. MODERADO",I27="2. MODERADO",I27="3. MODERADO",I27="4. MODERADO"),"MODERADO",IF(OR(I27="1. ALTO",I27="2. ALTO",I27="3. ALTO",I27="4. ALTO",I27="5. ALTO",I27="6. ALTO",I27="7. ALTO"),"ALTO",IF(OR(I27="1. EXTREMO",I27="2. EXTREMO",I27="3. EXTREMO",I27="4. EXTREMO",I27="5. EXTREMO",I27="6. EXTREMO",I27="7. EXTREMO",I27="8. EXTREMO",I27="9. EXTREMO"),"EXTREMO",""))))</f>
        <v>EXTREMO</v>
      </c>
      <c r="J28" s="375"/>
      <c r="K28" s="486"/>
      <c r="L28" s="70" t="s">
        <v>90</v>
      </c>
      <c r="M28" s="54" t="s">
        <v>127</v>
      </c>
      <c r="N28" s="98">
        <f>IF(M28="OPORTUNA",15,IF(M28="INOPORTUNA",0,""))</f>
        <v>15</v>
      </c>
      <c r="O28" s="379"/>
      <c r="P28" s="381"/>
      <c r="Q28" s="383"/>
      <c r="R28" s="510"/>
      <c r="S28" s="100" t="s">
        <v>143</v>
      </c>
      <c r="T28" s="100" t="s">
        <v>144</v>
      </c>
      <c r="U28" s="368"/>
      <c r="V28" s="371"/>
      <c r="W28" s="465"/>
      <c r="X28" s="347"/>
      <c r="Y28" s="886"/>
      <c r="Z28" s="559"/>
      <c r="AA28" s="361"/>
      <c r="AB28" s="888"/>
      <c r="AC28" s="465"/>
      <c r="AD28" s="465"/>
      <c r="AE28" s="869"/>
      <c r="AF28" s="347"/>
      <c r="AG28" s="347"/>
      <c r="AH28" s="115" t="s">
        <v>100</v>
      </c>
      <c r="AI28" s="115" t="s">
        <v>101</v>
      </c>
      <c r="AJ28" s="115" t="s">
        <v>102</v>
      </c>
      <c r="AK28" s="115" t="s">
        <v>103</v>
      </c>
      <c r="AL28" s="115" t="s">
        <v>111</v>
      </c>
      <c r="AO28" s="115" t="s">
        <v>155</v>
      </c>
    </row>
    <row r="29" spans="1:41" ht="84" customHeight="1" x14ac:dyDescent="0.2">
      <c r="A29" s="347"/>
      <c r="B29" s="718"/>
      <c r="C29" s="893"/>
      <c r="D29" s="368"/>
      <c r="E29" s="66" t="s">
        <v>151</v>
      </c>
      <c r="F29" s="372"/>
      <c r="G29" s="392"/>
      <c r="H29" s="392"/>
      <c r="I29" s="60"/>
      <c r="J29" s="375"/>
      <c r="K29" s="486"/>
      <c r="L29" s="118" t="s">
        <v>115</v>
      </c>
      <c r="M29" s="54" t="s">
        <v>128</v>
      </c>
      <c r="N29" s="98">
        <f>IF(M29="PREVENIR",15,IF(M29="DETECTAR",10,IF(M29="NO ES UN CONTROL",0,"")))</f>
        <v>15</v>
      </c>
      <c r="O29" s="349" t="str">
        <f>IF(O26&lt;86,"DÉBIL",IF(O26&lt;96,"MODERADO",IF(O26&lt;101,"FUERTE","")))</f>
        <v>FUERTE</v>
      </c>
      <c r="P29" s="381"/>
      <c r="Q29" s="351" t="str">
        <f>IF(AND(O29="FUERTE",P26="FUERTE (SIEMPRE SE EJECUTA)"),"FUERTE",IF(OR(O29="DÉBIL",P26="DÉBIL (NO SE EJECUTA)"),"DÉBIL",IF(OR(O29="MODERADO",P26="MODERADO (ALGUNAS VECES)"),"MODERADO")))</f>
        <v>FUERTE</v>
      </c>
      <c r="R29" s="489" t="str">
        <f>IF(AND(O29="FUERTE",P26="FUERTE (SIEMPRE SE EJECUTA)"),"NO","SÍ")</f>
        <v>NO</v>
      </c>
      <c r="S29"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1</v>
      </c>
      <c r="T29"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1</v>
      </c>
      <c r="U29" s="368"/>
      <c r="V29" s="371"/>
      <c r="W29" s="465"/>
      <c r="X29" s="347"/>
      <c r="Y29" s="886"/>
      <c r="Z29" s="556"/>
      <c r="AA29" s="361"/>
      <c r="AB29" s="888"/>
      <c r="AC29" s="465"/>
      <c r="AD29" s="465"/>
      <c r="AE29" s="869"/>
      <c r="AF29" s="392" t="s">
        <v>614</v>
      </c>
      <c r="AG29" s="347"/>
      <c r="AH29" s="115" t="s">
        <v>97</v>
      </c>
      <c r="AO29" s="115" t="s">
        <v>156</v>
      </c>
    </row>
    <row r="30" spans="1:41" ht="55.5" customHeight="1" x14ac:dyDescent="0.2">
      <c r="A30" s="347"/>
      <c r="B30" s="718"/>
      <c r="C30" s="893"/>
      <c r="D30" s="368"/>
      <c r="E30" s="879" t="s">
        <v>615</v>
      </c>
      <c r="F30" s="372"/>
      <c r="G30" s="392"/>
      <c r="H30" s="392"/>
      <c r="I30" s="60"/>
      <c r="J30" s="375"/>
      <c r="K30" s="486"/>
      <c r="L30" s="118" t="s">
        <v>116</v>
      </c>
      <c r="M30" s="54" t="s">
        <v>84</v>
      </c>
      <c r="N30" s="98">
        <f>IF(M30="CONFIABLE",15,IF(M30="NO CONFIABLE",0,""))</f>
        <v>15</v>
      </c>
      <c r="O30" s="350"/>
      <c r="P30" s="381"/>
      <c r="Q30" s="351"/>
      <c r="R30" s="489"/>
      <c r="S30" s="355"/>
      <c r="T30" s="357"/>
      <c r="U30" s="368"/>
      <c r="V30" s="371"/>
      <c r="W30" s="465"/>
      <c r="X30" s="347"/>
      <c r="Y30" s="886"/>
      <c r="Z30" s="66" t="s">
        <v>181</v>
      </c>
      <c r="AA30" s="361"/>
      <c r="AB30" s="888"/>
      <c r="AC30" s="465"/>
      <c r="AD30" s="465"/>
      <c r="AE30" s="869"/>
      <c r="AF30" s="883"/>
      <c r="AG30" s="347"/>
      <c r="AH30" s="115" t="s">
        <v>142</v>
      </c>
      <c r="AJ30" s="115" t="s">
        <v>129</v>
      </c>
      <c r="AK30" s="115" t="s">
        <v>128</v>
      </c>
      <c r="AL30" s="115" t="s">
        <v>130</v>
      </c>
      <c r="AO30" s="115" t="s">
        <v>157</v>
      </c>
    </row>
    <row r="31" spans="1:41" ht="66.75" customHeight="1" x14ac:dyDescent="0.2">
      <c r="A31" s="347"/>
      <c r="B31" s="718"/>
      <c r="C31" s="893"/>
      <c r="D31" s="368"/>
      <c r="E31" s="879"/>
      <c r="F31" s="372"/>
      <c r="G31" s="392"/>
      <c r="H31" s="392"/>
      <c r="I31" s="60"/>
      <c r="J31" s="375"/>
      <c r="K31" s="486"/>
      <c r="L31" s="118" t="s">
        <v>117</v>
      </c>
      <c r="M31" s="54" t="s">
        <v>86</v>
      </c>
      <c r="N31" s="98">
        <f>IF(M31="SE INVESTIGAN Y SE RESUELVEN OPORTUNAMENTE",15,IF(M31="NO SE INVESTIGAN Y SE RESUELVEN OPORTUNAMENTE",0,""))</f>
        <v>15</v>
      </c>
      <c r="O31" s="350"/>
      <c r="P31" s="381"/>
      <c r="Q31" s="351"/>
      <c r="R31" s="489"/>
      <c r="S31" s="355"/>
      <c r="T31" s="357"/>
      <c r="U31" s="368"/>
      <c r="V31" s="371"/>
      <c r="W31" s="465"/>
      <c r="X31" s="347"/>
      <c r="Y31" s="886"/>
      <c r="Z31" s="881" t="s">
        <v>616</v>
      </c>
      <c r="AA31" s="361"/>
      <c r="AB31" s="888"/>
      <c r="AC31" s="465"/>
      <c r="AD31" s="465"/>
      <c r="AE31" s="869"/>
      <c r="AF31" s="883"/>
      <c r="AG31" s="347"/>
      <c r="AH31" s="115" t="s">
        <v>98</v>
      </c>
      <c r="AO31" s="115" t="s">
        <v>158</v>
      </c>
    </row>
    <row r="32" spans="1:41" ht="60.75" customHeight="1" x14ac:dyDescent="0.2">
      <c r="A32" s="348"/>
      <c r="B32" s="718"/>
      <c r="C32" s="894"/>
      <c r="D32" s="369"/>
      <c r="E32" s="880"/>
      <c r="F32" s="373"/>
      <c r="G32" s="393"/>
      <c r="H32" s="393"/>
      <c r="I32" s="60"/>
      <c r="J32" s="375"/>
      <c r="K32" s="487"/>
      <c r="L32" s="119" t="s">
        <v>118</v>
      </c>
      <c r="M32" s="61" t="s">
        <v>88</v>
      </c>
      <c r="N32" s="104">
        <f>IF(M32="COMPLETA",10,IF(M32="INCOMPLETA",5,IF(M32="NO EXISTE",0,"")))</f>
        <v>10</v>
      </c>
      <c r="O32" s="350"/>
      <c r="P32" s="382"/>
      <c r="Q32" s="352"/>
      <c r="R32" s="490"/>
      <c r="S32" s="356"/>
      <c r="T32" s="357"/>
      <c r="U32" s="369"/>
      <c r="V32" s="371"/>
      <c r="W32" s="498"/>
      <c r="X32" s="348"/>
      <c r="Y32" s="887"/>
      <c r="Z32" s="882"/>
      <c r="AA32" s="362"/>
      <c r="AB32" s="889"/>
      <c r="AC32" s="498"/>
      <c r="AD32" s="498"/>
      <c r="AE32" s="870"/>
      <c r="AF32" s="884"/>
      <c r="AG32" s="348"/>
      <c r="AO32" s="115" t="s">
        <v>159</v>
      </c>
    </row>
    <row r="33" spans="1:41" ht="27.75" customHeight="1" x14ac:dyDescent="0.2">
      <c r="A33" s="482" t="s">
        <v>70</v>
      </c>
      <c r="B33" s="482"/>
      <c r="C33" s="482"/>
      <c r="D33" s="482"/>
      <c r="E33" s="482"/>
      <c r="F33" s="482"/>
      <c r="G33" s="482"/>
      <c r="H33" s="482"/>
      <c r="I33" s="482"/>
      <c r="J33" s="482"/>
      <c r="K33" s="482"/>
      <c r="L33" s="482"/>
      <c r="M33" s="482"/>
      <c r="N33" s="482"/>
      <c r="O33" s="482"/>
      <c r="P33" s="482"/>
      <c r="Q33" s="482"/>
      <c r="R33" s="482"/>
      <c r="S33" s="482"/>
      <c r="T33" s="482"/>
      <c r="U33" s="482"/>
      <c r="V33" s="482"/>
      <c r="W33" s="482"/>
      <c r="X33" s="482"/>
      <c r="Y33" s="482"/>
      <c r="Z33" s="482"/>
      <c r="AA33" s="482"/>
      <c r="AB33" s="482"/>
      <c r="AC33" s="482"/>
      <c r="AD33" s="482"/>
      <c r="AE33" s="482"/>
      <c r="AF33" s="482"/>
      <c r="AG33" s="482"/>
      <c r="AO33" s="115" t="s">
        <v>160</v>
      </c>
    </row>
    <row r="34" spans="1:41" ht="21.75" customHeight="1" x14ac:dyDescent="0.2">
      <c r="A34" s="337" t="s">
        <v>34</v>
      </c>
      <c r="B34" s="337"/>
      <c r="C34" s="337"/>
      <c r="D34" s="337"/>
      <c r="E34" s="337"/>
      <c r="F34" s="337"/>
      <c r="G34" s="337"/>
      <c r="H34" s="337"/>
      <c r="I34" s="337"/>
      <c r="J34" s="337"/>
      <c r="K34" s="337"/>
      <c r="L34" s="337"/>
      <c r="M34" s="337"/>
      <c r="N34" s="337"/>
      <c r="O34" s="337"/>
      <c r="P34" s="337"/>
      <c r="Q34" s="337"/>
      <c r="R34" s="337"/>
      <c r="S34" s="337"/>
      <c r="T34" s="337"/>
      <c r="U34" s="337"/>
      <c r="V34" s="337"/>
      <c r="W34" s="337"/>
      <c r="X34" s="337"/>
      <c r="Y34" s="337"/>
      <c r="Z34" s="337"/>
      <c r="AA34" s="337"/>
      <c r="AB34" s="337"/>
      <c r="AC34" s="337"/>
      <c r="AD34" s="337"/>
      <c r="AE34" s="337"/>
      <c r="AF34" s="337"/>
      <c r="AG34" s="337"/>
      <c r="AO34" s="115" t="s">
        <v>161</v>
      </c>
    </row>
    <row r="35" spans="1:41" ht="27.75" customHeight="1" x14ac:dyDescent="0.2">
      <c r="A35" s="483" t="s">
        <v>55</v>
      </c>
      <c r="B35" s="483"/>
      <c r="C35" s="483" t="s">
        <v>67</v>
      </c>
      <c r="D35" s="483"/>
      <c r="E35" s="483"/>
      <c r="F35" s="483"/>
      <c r="G35" s="483"/>
      <c r="H35" s="483"/>
      <c r="I35" s="483"/>
      <c r="J35" s="483"/>
      <c r="K35" s="483"/>
      <c r="L35" s="483"/>
      <c r="M35" s="483"/>
      <c r="N35" s="483"/>
      <c r="O35" s="483"/>
      <c r="P35" s="483"/>
      <c r="Q35" s="483"/>
      <c r="R35" s="483"/>
      <c r="S35" s="483"/>
      <c r="T35" s="483"/>
      <c r="U35" s="483"/>
      <c r="V35" s="483"/>
      <c r="W35" s="483"/>
      <c r="X35" s="483"/>
      <c r="Y35" s="483"/>
      <c r="Z35" s="484" t="s">
        <v>182</v>
      </c>
      <c r="AA35" s="484"/>
      <c r="AB35" s="484"/>
      <c r="AC35" s="484"/>
      <c r="AD35" s="485" t="s">
        <v>26</v>
      </c>
      <c r="AE35" s="485"/>
      <c r="AF35" s="485"/>
      <c r="AG35" s="485"/>
      <c r="AO35" s="115" t="s">
        <v>162</v>
      </c>
    </row>
    <row r="36" spans="1:41" s="43" customFormat="1" ht="27.75" customHeight="1" x14ac:dyDescent="0.2">
      <c r="A36" s="459">
        <v>1</v>
      </c>
      <c r="B36" s="460"/>
      <c r="C36" s="332" t="s">
        <v>617</v>
      </c>
      <c r="D36" s="332"/>
      <c r="E36" s="332"/>
      <c r="F36" s="332"/>
      <c r="G36" s="332"/>
      <c r="H36" s="332"/>
      <c r="I36" s="332"/>
      <c r="J36" s="332"/>
      <c r="K36" s="332"/>
      <c r="L36" s="332"/>
      <c r="M36" s="332"/>
      <c r="N36" s="332"/>
      <c r="O36" s="332"/>
      <c r="P36" s="332"/>
      <c r="Q36" s="332"/>
      <c r="R36" s="332"/>
      <c r="S36" s="332"/>
      <c r="T36" s="332"/>
      <c r="U36" s="332"/>
      <c r="V36" s="332"/>
      <c r="W36" s="332"/>
      <c r="X36" s="332"/>
      <c r="Y36" s="332"/>
      <c r="Z36" s="773">
        <v>43830</v>
      </c>
      <c r="AA36" s="599"/>
      <c r="AB36" s="599"/>
      <c r="AC36" s="600"/>
      <c r="AD36" s="877" t="s">
        <v>618</v>
      </c>
      <c r="AE36" s="878"/>
      <c r="AF36" s="878"/>
      <c r="AG36" s="878"/>
      <c r="AO36" s="115" t="s">
        <v>163</v>
      </c>
    </row>
    <row r="37" spans="1:41" s="43" customFormat="1" ht="27.75" customHeight="1" x14ac:dyDescent="0.2">
      <c r="A37" s="459">
        <v>2</v>
      </c>
      <c r="B37" s="460"/>
      <c r="C37" s="461" t="s">
        <v>619</v>
      </c>
      <c r="D37" s="461"/>
      <c r="E37" s="461"/>
      <c r="F37" s="461"/>
      <c r="G37" s="461"/>
      <c r="H37" s="461"/>
      <c r="I37" s="461"/>
      <c r="J37" s="461"/>
      <c r="K37" s="461"/>
      <c r="L37" s="461"/>
      <c r="M37" s="461"/>
      <c r="N37" s="461"/>
      <c r="O37" s="461"/>
      <c r="P37" s="461"/>
      <c r="Q37" s="461"/>
      <c r="R37" s="461"/>
      <c r="S37" s="461"/>
      <c r="T37" s="461"/>
      <c r="U37" s="461"/>
      <c r="V37" s="461"/>
      <c r="W37" s="461"/>
      <c r="X37" s="461"/>
      <c r="Y37" s="461"/>
      <c r="Z37" s="475">
        <v>43861</v>
      </c>
      <c r="AA37" s="463"/>
      <c r="AB37" s="463"/>
      <c r="AC37" s="464"/>
      <c r="AD37" s="372" t="s">
        <v>618</v>
      </c>
      <c r="AE37" s="372"/>
      <c r="AF37" s="372"/>
      <c r="AG37" s="372"/>
      <c r="AO37" s="115" t="s">
        <v>365</v>
      </c>
    </row>
    <row r="38" spans="1:41" s="43" customFormat="1" ht="27.75" customHeight="1" x14ac:dyDescent="0.2">
      <c r="A38" s="459"/>
      <c r="B38" s="460"/>
      <c r="C38" s="461"/>
      <c r="D38" s="461"/>
      <c r="E38" s="461"/>
      <c r="F38" s="461"/>
      <c r="G38" s="461"/>
      <c r="H38" s="461"/>
      <c r="I38" s="461"/>
      <c r="J38" s="461"/>
      <c r="K38" s="461"/>
      <c r="L38" s="461"/>
      <c r="M38" s="461"/>
      <c r="N38" s="461"/>
      <c r="O38" s="461"/>
      <c r="P38" s="461"/>
      <c r="Q38" s="461"/>
      <c r="R38" s="461"/>
      <c r="S38" s="461"/>
      <c r="T38" s="461"/>
      <c r="U38" s="461"/>
      <c r="V38" s="461"/>
      <c r="W38" s="461"/>
      <c r="X38" s="461"/>
      <c r="Y38" s="461"/>
      <c r="Z38" s="462"/>
      <c r="AA38" s="463"/>
      <c r="AB38" s="463"/>
      <c r="AC38" s="464"/>
      <c r="AD38" s="465"/>
      <c r="AE38" s="465"/>
      <c r="AF38" s="465"/>
      <c r="AG38" s="465"/>
      <c r="AO38" s="115" t="s">
        <v>164</v>
      </c>
    </row>
    <row r="39" spans="1:41" ht="15" customHeight="1" x14ac:dyDescent="0.2">
      <c r="A39" s="466" t="s">
        <v>37</v>
      </c>
      <c r="B39" s="466"/>
      <c r="C39" s="466"/>
      <c r="D39" s="466"/>
      <c r="E39" s="466"/>
      <c r="F39" s="466"/>
      <c r="G39" s="466"/>
      <c r="H39" s="466"/>
      <c r="I39" s="466"/>
      <c r="J39" s="466"/>
      <c r="K39" s="466"/>
      <c r="L39" s="466"/>
      <c r="M39" s="466"/>
      <c r="N39" s="466"/>
      <c r="O39" s="466"/>
      <c r="P39" s="466"/>
      <c r="Q39" s="466"/>
      <c r="R39" s="466"/>
      <c r="S39" s="466"/>
      <c r="T39" s="466"/>
      <c r="U39" s="466"/>
      <c r="V39" s="466"/>
      <c r="W39" s="466"/>
      <c r="X39" s="466"/>
      <c r="Y39" s="466"/>
      <c r="Z39" s="466"/>
      <c r="AA39" s="466"/>
      <c r="AB39" s="466"/>
      <c r="AC39" s="466"/>
      <c r="AD39" s="466"/>
      <c r="AE39" s="466"/>
      <c r="AF39" s="466"/>
      <c r="AG39" s="466"/>
      <c r="AO39" s="115" t="s">
        <v>165</v>
      </c>
    </row>
    <row r="40" spans="1:41" customFormat="1" ht="30.75" customHeight="1" x14ac:dyDescent="0.25">
      <c r="A40" s="467" t="s">
        <v>26</v>
      </c>
      <c r="B40" s="467"/>
      <c r="C40" s="467"/>
      <c r="D40" s="467"/>
      <c r="E40" s="467"/>
      <c r="F40" s="467"/>
      <c r="G40" s="467" t="s">
        <v>77</v>
      </c>
      <c r="H40" s="467"/>
      <c r="I40" s="467"/>
      <c r="J40" s="467"/>
      <c r="K40" s="467"/>
      <c r="L40" s="467"/>
      <c r="M40" s="468" t="s">
        <v>69</v>
      </c>
      <c r="N40" s="469"/>
      <c r="O40" s="469"/>
      <c r="P40" s="469"/>
      <c r="Q40" s="469"/>
      <c r="R40" s="469"/>
      <c r="S40" s="469"/>
      <c r="T40" s="469"/>
      <c r="U40" s="469"/>
      <c r="V40" s="470"/>
      <c r="W40" s="468" t="s">
        <v>150</v>
      </c>
      <c r="X40" s="469"/>
      <c r="Y40" s="469"/>
      <c r="Z40" s="469"/>
      <c r="AA40" s="470"/>
      <c r="AB40" s="471" t="str">
        <f>IF(X7="X","APOYO OFICINA ASESORA DE PLANEACIÓN","APOYO OFICINA DE CONTROL INTERNO")</f>
        <v>APOYO OFICINA ASESORA DE PLANEACIÓN</v>
      </c>
      <c r="AC40" s="471"/>
      <c r="AD40" s="471"/>
      <c r="AE40" s="471"/>
      <c r="AF40" s="471"/>
      <c r="AG40" s="471"/>
      <c r="AH40" s="105"/>
      <c r="AO40" s="115" t="s">
        <v>166</v>
      </c>
    </row>
    <row r="41" spans="1:41" s="37" customFormat="1" ht="33.75" customHeight="1" x14ac:dyDescent="0.25">
      <c r="A41" s="109" t="s">
        <v>32</v>
      </c>
      <c r="B41" s="452" t="s">
        <v>620</v>
      </c>
      <c r="C41" s="453"/>
      <c r="D41" s="453"/>
      <c r="E41" s="453"/>
      <c r="F41" s="454"/>
      <c r="G41" s="110" t="s">
        <v>32</v>
      </c>
      <c r="H41" s="452" t="s">
        <v>621</v>
      </c>
      <c r="I41" s="453"/>
      <c r="J41" s="453"/>
      <c r="K41" s="453"/>
      <c r="L41" s="454"/>
      <c r="M41" s="110" t="s">
        <v>32</v>
      </c>
      <c r="N41" s="111"/>
      <c r="O41" s="455" t="s">
        <v>622</v>
      </c>
      <c r="P41" s="455"/>
      <c r="Q41" s="455"/>
      <c r="R41" s="455"/>
      <c r="S41" s="455"/>
      <c r="T41" s="455"/>
      <c r="U41" s="455"/>
      <c r="V41" s="456"/>
      <c r="W41" s="112" t="s">
        <v>32</v>
      </c>
      <c r="X41" s="452" t="s">
        <v>621</v>
      </c>
      <c r="Y41" s="453"/>
      <c r="Z41" s="453"/>
      <c r="AA41" s="454"/>
      <c r="AB41" s="112" t="s">
        <v>32</v>
      </c>
      <c r="AC41" s="213"/>
      <c r="AD41" s="213"/>
      <c r="AE41" s="213"/>
      <c r="AF41" s="213"/>
      <c r="AG41" s="213"/>
      <c r="AO41" s="115" t="s">
        <v>167</v>
      </c>
    </row>
    <row r="42" spans="1:41" s="37" customFormat="1" ht="32.25" customHeight="1" x14ac:dyDescent="0.25">
      <c r="A42" s="109" t="s">
        <v>33</v>
      </c>
      <c r="B42" s="457" t="s">
        <v>623</v>
      </c>
      <c r="C42" s="450"/>
      <c r="D42" s="450"/>
      <c r="E42" s="450"/>
      <c r="F42" s="451"/>
      <c r="G42" s="109" t="s">
        <v>33</v>
      </c>
      <c r="H42" s="874" t="s">
        <v>624</v>
      </c>
      <c r="I42" s="875"/>
      <c r="J42" s="875"/>
      <c r="K42" s="875"/>
      <c r="L42" s="875"/>
      <c r="M42" s="110" t="s">
        <v>33</v>
      </c>
      <c r="N42" s="113"/>
      <c r="O42" s="875" t="s">
        <v>625</v>
      </c>
      <c r="P42" s="875"/>
      <c r="Q42" s="875"/>
      <c r="R42" s="875"/>
      <c r="S42" s="875"/>
      <c r="T42" s="875"/>
      <c r="U42" s="875"/>
      <c r="V42" s="875"/>
      <c r="W42" s="109" t="s">
        <v>33</v>
      </c>
      <c r="X42" s="876" t="s">
        <v>626</v>
      </c>
      <c r="Y42" s="453"/>
      <c r="Z42" s="453"/>
      <c r="AA42" s="454"/>
      <c r="AB42" s="109" t="s">
        <v>33</v>
      </c>
      <c r="AC42" s="213"/>
      <c r="AD42" s="213"/>
      <c r="AE42" s="213"/>
      <c r="AF42" s="213"/>
      <c r="AG42" s="213"/>
      <c r="AO42" s="115" t="s">
        <v>168</v>
      </c>
    </row>
    <row r="43" spans="1:41" s="43" customFormat="1" x14ac:dyDescent="0.2">
      <c r="D43" s="79"/>
      <c r="AO43" s="115" t="s">
        <v>169</v>
      </c>
    </row>
    <row r="44" spans="1:41" x14ac:dyDescent="0.2">
      <c r="AO44" s="115" t="s">
        <v>170</v>
      </c>
    </row>
    <row r="45" spans="1:41" x14ac:dyDescent="0.2">
      <c r="AO45" s="115" t="s">
        <v>171</v>
      </c>
    </row>
    <row r="46" spans="1:41" x14ac:dyDescent="0.2">
      <c r="AO46" s="115" t="s">
        <v>172</v>
      </c>
    </row>
    <row r="47" spans="1:41" x14ac:dyDescent="0.2">
      <c r="AO47" s="115" t="s">
        <v>173</v>
      </c>
    </row>
    <row r="48" spans="1:41" x14ac:dyDescent="0.2">
      <c r="AO48" s="115" t="s">
        <v>174</v>
      </c>
    </row>
  </sheetData>
  <sheetProtection selectLockedCells="1"/>
  <dataConsolidate/>
  <mergeCells count="180">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W10:W11"/>
    <mergeCell ref="X10:X11"/>
    <mergeCell ref="Y10:AB10"/>
    <mergeCell ref="A12:A18"/>
    <mergeCell ref="B12:B18"/>
    <mergeCell ref="C12:C18"/>
    <mergeCell ref="D12:D18"/>
    <mergeCell ref="E12:E14"/>
    <mergeCell ref="F12:F18"/>
    <mergeCell ref="G12:G18"/>
    <mergeCell ref="Q10:Q11"/>
    <mergeCell ref="R10:R11"/>
    <mergeCell ref="S10:S11"/>
    <mergeCell ref="T10:T11"/>
    <mergeCell ref="U10:U11"/>
    <mergeCell ref="V10:V11"/>
    <mergeCell ref="AD12:AD18"/>
    <mergeCell ref="AE12:AE18"/>
    <mergeCell ref="AF12:AF14"/>
    <mergeCell ref="AG12:AG18"/>
    <mergeCell ref="O15:O18"/>
    <mergeCell ref="Q15:Q18"/>
    <mergeCell ref="R15:R18"/>
    <mergeCell ref="S15:S18"/>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O12:O14"/>
    <mergeCell ref="P12:P18"/>
    <mergeCell ref="E16:E18"/>
    <mergeCell ref="Z17:Z18"/>
    <mergeCell ref="A19:A25"/>
    <mergeCell ref="B19:B25"/>
    <mergeCell ref="C19:C25"/>
    <mergeCell ref="D19:D25"/>
    <mergeCell ref="E19:E21"/>
    <mergeCell ref="F19:F25"/>
    <mergeCell ref="G19:G25"/>
    <mergeCell ref="H19:H25"/>
    <mergeCell ref="H12:H18"/>
    <mergeCell ref="J12:J18"/>
    <mergeCell ref="K12:K18"/>
    <mergeCell ref="Q12:Q14"/>
    <mergeCell ref="AE19:AE25"/>
    <mergeCell ref="AF19:AF21"/>
    <mergeCell ref="AG19:AG25"/>
    <mergeCell ref="O22:O25"/>
    <mergeCell ref="Q22:Q25"/>
    <mergeCell ref="R22:R25"/>
    <mergeCell ref="S22:S25"/>
    <mergeCell ref="T22:T25"/>
    <mergeCell ref="AF22:AF25"/>
    <mergeCell ref="Y19:Y25"/>
    <mergeCell ref="Z19:Z22"/>
    <mergeCell ref="AA19:AA25"/>
    <mergeCell ref="AB19:AB25"/>
    <mergeCell ref="AC19:AC25"/>
    <mergeCell ref="AD19:AD25"/>
    <mergeCell ref="S19:S20"/>
    <mergeCell ref="T19:T20"/>
    <mergeCell ref="U19:U25"/>
    <mergeCell ref="V19:V25"/>
    <mergeCell ref="W19:W25"/>
    <mergeCell ref="X19:X25"/>
    <mergeCell ref="O19:O21"/>
    <mergeCell ref="P19:P25"/>
    <mergeCell ref="Q19:Q21"/>
    <mergeCell ref="J26:J32"/>
    <mergeCell ref="K26:K32"/>
    <mergeCell ref="O26:O28"/>
    <mergeCell ref="P26:P32"/>
    <mergeCell ref="Q26:Q28"/>
    <mergeCell ref="R26:R28"/>
    <mergeCell ref="E23:E25"/>
    <mergeCell ref="Z24:Z25"/>
    <mergeCell ref="A26:A32"/>
    <mergeCell ref="B26:B32"/>
    <mergeCell ref="C26:C32"/>
    <mergeCell ref="D26:D32"/>
    <mergeCell ref="E26:E28"/>
    <mergeCell ref="F26:F32"/>
    <mergeCell ref="G26:G32"/>
    <mergeCell ref="H26:H32"/>
    <mergeCell ref="J19:J25"/>
    <mergeCell ref="K19:K25"/>
    <mergeCell ref="R19:R21"/>
    <mergeCell ref="AF29:AF32"/>
    <mergeCell ref="Y26:Y32"/>
    <mergeCell ref="Z26:Z29"/>
    <mergeCell ref="AA26:AA32"/>
    <mergeCell ref="AB26:AB32"/>
    <mergeCell ref="AC26:AC32"/>
    <mergeCell ref="AD26:AD32"/>
    <mergeCell ref="S26:S27"/>
    <mergeCell ref="T26:T27"/>
    <mergeCell ref="U26:U32"/>
    <mergeCell ref="V26:V32"/>
    <mergeCell ref="W26:W32"/>
    <mergeCell ref="X26:X32"/>
    <mergeCell ref="A36:B36"/>
    <mergeCell ref="C36:Y36"/>
    <mergeCell ref="Z36:AC36"/>
    <mergeCell ref="AD36:AG36"/>
    <mergeCell ref="A37:B37"/>
    <mergeCell ref="C37:Y37"/>
    <mergeCell ref="Z37:AC37"/>
    <mergeCell ref="AD37:AG37"/>
    <mergeCell ref="E30:E32"/>
    <mergeCell ref="Z31:Z32"/>
    <mergeCell ref="A33:AG33"/>
    <mergeCell ref="A34:AG34"/>
    <mergeCell ref="A35:B35"/>
    <mergeCell ref="C35:Y35"/>
    <mergeCell ref="Z35:AC35"/>
    <mergeCell ref="AD35:AG35"/>
    <mergeCell ref="AE26:AE32"/>
    <mergeCell ref="AF26:AF28"/>
    <mergeCell ref="AG26:AG32"/>
    <mergeCell ref="O29:O32"/>
    <mergeCell ref="Q29:Q32"/>
    <mergeCell ref="R29:R32"/>
    <mergeCell ref="S29:S32"/>
    <mergeCell ref="T29:T32"/>
    <mergeCell ref="A38:B38"/>
    <mergeCell ref="C38:Y38"/>
    <mergeCell ref="Z38:AC38"/>
    <mergeCell ref="AD38:AG38"/>
    <mergeCell ref="A39:AG39"/>
    <mergeCell ref="A40:F40"/>
    <mergeCell ref="G40:L40"/>
    <mergeCell ref="M40:V40"/>
    <mergeCell ref="W40:AA40"/>
    <mergeCell ref="AB40:AG40"/>
    <mergeCell ref="B41:F41"/>
    <mergeCell ref="H41:L41"/>
    <mergeCell ref="O41:V41"/>
    <mergeCell ref="X41:AA41"/>
    <mergeCell ref="AC41:AG41"/>
    <mergeCell ref="B42:F42"/>
    <mergeCell ref="H42:L42"/>
    <mergeCell ref="O42:V42"/>
    <mergeCell ref="X42:AA42"/>
    <mergeCell ref="AC42:AG42"/>
  </mergeCells>
  <conditionalFormatting sqref="J12:J18">
    <cfRule type="containsText" dxfId="31" priority="21" operator="containsText" text="EXTREMO">
      <formula>NOT(ISERROR(SEARCH("EXTREMO",J12)))</formula>
    </cfRule>
    <cfRule type="containsText" dxfId="30" priority="22" operator="containsText" text="ALTO">
      <formula>NOT(ISERROR(SEARCH("ALTO",J12)))</formula>
    </cfRule>
    <cfRule type="containsText" dxfId="29" priority="23" operator="containsText" text="MODERADO">
      <formula>NOT(ISERROR(SEARCH("MODERADO",J12)))</formula>
    </cfRule>
    <cfRule type="containsText" dxfId="28" priority="24" operator="containsText" text="BAJO">
      <formula>NOT(ISERROR(SEARCH("BAJO",J12)))</formula>
    </cfRule>
  </conditionalFormatting>
  <conditionalFormatting sqref="U12:U18">
    <cfRule type="containsText" dxfId="27" priority="17" operator="containsText" text="EXTREMO">
      <formula>NOT(ISERROR(SEARCH("EXTREMO",U12)))</formula>
    </cfRule>
    <cfRule type="containsText" dxfId="26" priority="18" operator="containsText" text="MODERADO">
      <formula>NOT(ISERROR(SEARCH("MODERADO",U12)))</formula>
    </cfRule>
    <cfRule type="containsText" dxfId="25" priority="19" operator="containsText" text="ALTO">
      <formula>NOT(ISERROR(SEARCH("ALTO",U12)))</formula>
    </cfRule>
    <cfRule type="containsText" dxfId="24" priority="20" operator="containsText" text="BAJO">
      <formula>NOT(ISERROR(SEARCH("BAJO",U12)))</formula>
    </cfRule>
  </conditionalFormatting>
  <conditionalFormatting sqref="J19:J25">
    <cfRule type="containsText" dxfId="23" priority="13" operator="containsText" text="EXTREMO">
      <formula>NOT(ISERROR(SEARCH("EXTREMO",J19)))</formula>
    </cfRule>
    <cfRule type="containsText" dxfId="22" priority="14" operator="containsText" text="ALTO">
      <formula>NOT(ISERROR(SEARCH("ALTO",J19)))</formula>
    </cfRule>
    <cfRule type="containsText" dxfId="21" priority="15" operator="containsText" text="MODERADO">
      <formula>NOT(ISERROR(SEARCH("MODERADO",J19)))</formula>
    </cfRule>
    <cfRule type="containsText" dxfId="20" priority="16" operator="containsText" text="BAJO">
      <formula>NOT(ISERROR(SEARCH("BAJO",J19)))</formula>
    </cfRule>
  </conditionalFormatting>
  <conditionalFormatting sqref="U19:U25">
    <cfRule type="containsText" dxfId="19" priority="9" operator="containsText" text="EXTREMO">
      <formula>NOT(ISERROR(SEARCH("EXTREMO",U19)))</formula>
    </cfRule>
    <cfRule type="containsText" dxfId="18" priority="10" operator="containsText" text="MODERADO">
      <formula>NOT(ISERROR(SEARCH("MODERADO",U19)))</formula>
    </cfRule>
    <cfRule type="containsText" dxfId="17" priority="11" operator="containsText" text="ALTO">
      <formula>NOT(ISERROR(SEARCH("ALTO",U19)))</formula>
    </cfRule>
    <cfRule type="containsText" dxfId="16" priority="12" operator="containsText" text="BAJO">
      <formula>NOT(ISERROR(SEARCH("BAJO",U19)))</formula>
    </cfRule>
  </conditionalFormatting>
  <conditionalFormatting sqref="J26:J32">
    <cfRule type="containsText" dxfId="15" priority="5" operator="containsText" text="EXTREMO">
      <formula>NOT(ISERROR(SEARCH("EXTREMO",J26)))</formula>
    </cfRule>
    <cfRule type="containsText" dxfId="14" priority="6" operator="containsText" text="ALTO">
      <formula>NOT(ISERROR(SEARCH("ALTO",J26)))</formula>
    </cfRule>
    <cfRule type="containsText" dxfId="13" priority="7" operator="containsText" text="MODERADO">
      <formula>NOT(ISERROR(SEARCH("MODERADO",J26)))</formula>
    </cfRule>
    <cfRule type="containsText" dxfId="12" priority="8" operator="containsText" text="BAJO">
      <formula>NOT(ISERROR(SEARCH("BAJO",J26)))</formula>
    </cfRule>
  </conditionalFormatting>
  <conditionalFormatting sqref="U26:U32">
    <cfRule type="containsText" dxfId="11" priority="1" operator="containsText" text="EXTREMO">
      <formula>NOT(ISERROR(SEARCH("EXTREMO",U26)))</formula>
    </cfRule>
    <cfRule type="containsText" dxfId="10" priority="2" operator="containsText" text="MODERADO">
      <formula>NOT(ISERROR(SEARCH("MODERADO",U26)))</formula>
    </cfRule>
    <cfRule type="containsText" dxfId="9" priority="3" operator="containsText" text="ALTO">
      <formula>NOT(ISERROR(SEARCH("ALTO",U26)))</formula>
    </cfRule>
    <cfRule type="containsText" dxfId="8" priority="4" operator="containsText" text="BAJO">
      <formula>NOT(ISERROR(SEARCH("BAJO",U26)))</formula>
    </cfRule>
  </conditionalFormatting>
  <dataValidations count="15">
    <dataValidation type="list" allowBlank="1" showInputMessage="1" showErrorMessage="1" sqref="M15 M22 M29" xr:uid="{17E4FC23-6A12-429A-9665-A17CE79ECBFD}">
      <formula1>$AJ$16:$AL$16</formula1>
    </dataValidation>
    <dataValidation type="list" allowBlank="1" showInputMessage="1" showErrorMessage="1" sqref="AA12:AA32" xr:uid="{5C8A12AC-6100-404C-B833-FD4C24FFF3B3}">
      <formula1>$AN$12:$AN$13</formula1>
    </dataValidation>
    <dataValidation type="list" allowBlank="1" showInputMessage="1" showErrorMessage="1" sqref="T12 S12:S13 T19 S19:S20 T26 S26:S27" xr:uid="{0A3B514C-5CD9-48FB-9616-DA531386BA12}">
      <formula1>$AH$15:$AH$17</formula1>
    </dataValidation>
    <dataValidation type="list" allowBlank="1" showInputMessage="1" showErrorMessage="1" sqref="D12:D32" xr:uid="{BFC808CC-82F4-4009-BD3D-ED9325BC9653}">
      <formula1>$AN$2:$AN$8</formula1>
    </dataValidation>
    <dataValidation type="list" allowBlank="1" showInputMessage="1" showErrorMessage="1" sqref="V12:V32" xr:uid="{919E4B1F-9CC6-4419-A8E2-82053E8F6AA0}">
      <formula1>$AH$14:$AK$14</formula1>
    </dataValidation>
    <dataValidation type="list" allowBlank="1" showInputMessage="1" showErrorMessage="1" sqref="P12 P19 P26" xr:uid="{CA4940C8-76E8-45DC-9F5D-C6CCC683B925}">
      <formula1>$AH$10:$AJ$10</formula1>
    </dataValidation>
    <dataValidation type="list" allowBlank="1" showInputMessage="1" showErrorMessage="1" sqref="M17 M24 M31" xr:uid="{88253601-2AC3-4A08-89CA-5A30204B14F4}">
      <formula1>$AH$8:$AI$8</formula1>
    </dataValidation>
    <dataValidation type="list" allowBlank="1" showInputMessage="1" showErrorMessage="1" sqref="M16 M23 M30" xr:uid="{53FC5E17-2311-493A-8474-99F6C5E6AAC7}">
      <formula1>$AH$7:$AI$7</formula1>
    </dataValidation>
    <dataValidation type="list" allowBlank="1" showInputMessage="1" showErrorMessage="1" sqref="M14 M21 M28" xr:uid="{E025C68A-FCEF-4B42-965B-C6519C6D1103}">
      <formula1>$AH$5:$AI$5</formula1>
    </dataValidation>
    <dataValidation type="list" allowBlank="1" showInputMessage="1" showErrorMessage="1" sqref="M13 M20 M27" xr:uid="{6368CDB8-8161-4431-864E-DCFF731637D5}">
      <formula1>$AH$4:$AI$4</formula1>
    </dataValidation>
    <dataValidation type="list" allowBlank="1" showInputMessage="1" showErrorMessage="1" sqref="M12 M19 M26" xr:uid="{DD4B9C49-54B7-4AB7-920F-430950950E23}">
      <formula1>$AH$2:$AH$3</formula1>
    </dataValidation>
    <dataValidation type="list" allowBlank="1" showInputMessage="1" showErrorMessage="1" sqref="U12:U32" xr:uid="{5851F26A-0D80-49A1-A1E7-CB08D1542797}">
      <formula1>$AO$10:$AO$48</formula1>
    </dataValidation>
    <dataValidation type="list" allowBlank="1" showInputMessage="1" showErrorMessage="1" sqref="G12:G32" xr:uid="{99ADA007-5F58-4190-82BD-AD954F538C77}">
      <formula1>$AL$2:$AL$6</formula1>
    </dataValidation>
    <dataValidation type="list" allowBlank="1" showInputMessage="1" showErrorMessage="1" sqref="M18 M25 M32" xr:uid="{D1EB4B2E-2680-40A7-AE2D-A8E43A8F16D5}">
      <formula1>$AH$9:$AJ$9</formula1>
    </dataValidation>
    <dataValidation type="list" allowBlank="1" showInputMessage="1" showErrorMessage="1" sqref="H12:H32" xr:uid="{FAE02292-8337-4DB9-80B8-A346F9CB0FE6}">
      <formula1>$AL$10:$AL$14</formula1>
    </dataValidation>
  </dataValidations>
  <hyperlinks>
    <hyperlink ref="X42" r:id="rId1" xr:uid="{88A50D96-EC11-472A-B201-E0CBD59DD5BE}"/>
    <hyperlink ref="H42" r:id="rId2" xr:uid="{8D11DA7C-20AE-4CB3-A291-73FEE24B1B8C}"/>
  </hyperlinks>
  <printOptions horizontalCentered="1"/>
  <pageMargins left="0" right="0" top="0.39370078740157483" bottom="0.51181102362204722" header="0.31496062992125984" footer="0.31496062992125984"/>
  <pageSetup scale="25" orientation="landscape"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F04FE-FAA6-4C64-9C80-EF78ECE01234}">
  <dimension ref="A1:AP34"/>
  <sheetViews>
    <sheetView tabSelected="1" view="pageBreakPreview" zoomScale="40" zoomScaleNormal="40" zoomScaleSheetLayoutView="40" workbookViewId="0">
      <selection activeCell="J58" sqref="J58"/>
    </sheetView>
  </sheetViews>
  <sheetFormatPr baseColWidth="10" defaultRowHeight="12.75" x14ac:dyDescent="0.25"/>
  <cols>
    <col min="1" max="1" width="36.28515625" style="79" customWidth="1"/>
    <col min="2" max="2" width="22.5703125" style="79" customWidth="1"/>
    <col min="3" max="3" width="15.42578125" style="79" customWidth="1"/>
    <col min="4" max="4" width="20.42578125" style="79" customWidth="1"/>
    <col min="5" max="5" width="24" style="79" customWidth="1"/>
    <col min="6" max="6" width="23.140625" style="79" customWidth="1"/>
    <col min="7" max="7" width="21" style="170" customWidth="1"/>
    <col min="8" max="8" width="22.5703125" style="170" customWidth="1"/>
    <col min="9" max="9" width="25.28515625" style="170" hidden="1" customWidth="1"/>
    <col min="10" max="10" width="22.85546875" style="170" customWidth="1"/>
    <col min="11" max="11" width="27.42578125" style="79" customWidth="1"/>
    <col min="12" max="12" width="46.42578125" style="79" customWidth="1"/>
    <col min="13" max="13" width="26" style="79" customWidth="1"/>
    <col min="14" max="14" width="7.7109375" style="79" hidden="1" customWidth="1"/>
    <col min="15" max="15" width="21.140625" style="79" customWidth="1"/>
    <col min="16" max="16" width="16.7109375" style="79" customWidth="1"/>
    <col min="17" max="17" width="16.5703125" style="79" customWidth="1"/>
    <col min="18" max="18" width="22.140625" style="79" customWidth="1"/>
    <col min="19" max="19" width="24.140625" style="79" customWidth="1"/>
    <col min="20" max="20" width="26.85546875" style="79" customWidth="1"/>
    <col min="21" max="21" width="23.42578125" style="79" customWidth="1"/>
    <col min="22" max="23" width="21" style="79" customWidth="1"/>
    <col min="24" max="24" width="28.140625" style="79" customWidth="1"/>
    <col min="25" max="25" width="22.85546875" style="79" customWidth="1"/>
    <col min="26" max="26" width="23.85546875" style="79" customWidth="1"/>
    <col min="27" max="27" width="26.85546875" style="79" customWidth="1"/>
    <col min="28" max="28" width="19.140625" style="79" customWidth="1"/>
    <col min="29" max="29" width="18" style="79" customWidth="1"/>
    <col min="30" max="30" width="37" style="79" customWidth="1"/>
    <col min="31" max="31" width="19.140625" style="79" customWidth="1"/>
    <col min="32" max="33" width="23.5703125" style="79" customWidth="1"/>
    <col min="34" max="34" width="17.28515625" style="79" hidden="1" customWidth="1"/>
    <col min="35" max="42" width="11.42578125" style="79" hidden="1" customWidth="1"/>
    <col min="43" max="16384" width="11.42578125" style="79"/>
  </cols>
  <sheetData>
    <row r="1" spans="1:41" x14ac:dyDescent="0.25">
      <c r="A1" s="78"/>
      <c r="B1" s="78"/>
      <c r="C1" s="78"/>
      <c r="D1" s="78"/>
      <c r="E1" s="78"/>
      <c r="F1" s="78"/>
      <c r="G1" s="145"/>
      <c r="H1" s="145"/>
      <c r="I1" s="145"/>
      <c r="J1" s="145"/>
      <c r="K1" s="78"/>
      <c r="L1" s="78"/>
      <c r="M1" s="78"/>
      <c r="N1" s="78"/>
      <c r="O1" s="78"/>
      <c r="P1" s="78"/>
      <c r="Q1" s="78"/>
      <c r="R1" s="78"/>
      <c r="S1" s="78"/>
      <c r="T1" s="78"/>
      <c r="U1" s="78"/>
      <c r="V1" s="78"/>
      <c r="W1" s="78"/>
      <c r="X1" s="78"/>
      <c r="Y1" s="78"/>
      <c r="Z1" s="78"/>
      <c r="AA1" s="78"/>
      <c r="AB1" s="78"/>
      <c r="AC1" s="78"/>
      <c r="AD1" s="78"/>
      <c r="AE1" s="78"/>
      <c r="AF1" s="78"/>
      <c r="AG1" s="78"/>
      <c r="AK1" s="79" t="s">
        <v>9</v>
      </c>
      <c r="AL1" s="79" t="s">
        <v>8</v>
      </c>
      <c r="AN1" s="79" t="s">
        <v>61</v>
      </c>
    </row>
    <row r="2" spans="1:41" x14ac:dyDescent="0.25">
      <c r="A2" s="78"/>
      <c r="B2" s="78"/>
      <c r="C2" s="78"/>
      <c r="D2" s="78"/>
      <c r="E2" s="78"/>
      <c r="F2" s="78"/>
      <c r="G2" s="145"/>
      <c r="H2" s="145"/>
      <c r="I2" s="145"/>
      <c r="J2" s="145"/>
      <c r="K2" s="78"/>
      <c r="L2" s="78"/>
      <c r="M2" s="78"/>
      <c r="N2" s="78"/>
      <c r="O2" s="78"/>
      <c r="P2" s="78"/>
      <c r="Q2" s="78"/>
      <c r="R2" s="78"/>
      <c r="S2" s="78"/>
      <c r="T2" s="78"/>
      <c r="U2" s="78"/>
      <c r="V2" s="78"/>
      <c r="W2" s="78"/>
      <c r="X2" s="78"/>
      <c r="Y2" s="78"/>
      <c r="Z2" s="78"/>
      <c r="AA2" s="78"/>
      <c r="AB2" s="78"/>
      <c r="AC2" s="78"/>
      <c r="AD2" s="78"/>
      <c r="AE2" s="78"/>
      <c r="AF2" s="78"/>
      <c r="AG2" s="78"/>
      <c r="AH2" s="79" t="s">
        <v>80</v>
      </c>
      <c r="AI2" s="79" t="s">
        <v>11</v>
      </c>
      <c r="AL2" s="79" t="s">
        <v>107</v>
      </c>
      <c r="AN2" s="79" t="s">
        <v>63</v>
      </c>
    </row>
    <row r="3" spans="1:41" x14ac:dyDescent="0.25">
      <c r="A3" s="78"/>
      <c r="B3" s="78"/>
      <c r="C3" s="78"/>
      <c r="D3" s="78"/>
      <c r="E3" s="78"/>
      <c r="F3" s="78"/>
      <c r="G3" s="145"/>
      <c r="H3" s="145"/>
      <c r="I3" s="145"/>
      <c r="J3" s="145"/>
      <c r="K3" s="78"/>
      <c r="L3" s="78"/>
      <c r="M3" s="78"/>
      <c r="N3" s="78"/>
      <c r="O3" s="78"/>
      <c r="P3" s="78"/>
      <c r="Q3" s="78"/>
      <c r="R3" s="78"/>
      <c r="S3" s="78"/>
      <c r="T3" s="78"/>
      <c r="U3" s="78"/>
      <c r="V3" s="78"/>
      <c r="W3" s="78"/>
      <c r="X3" s="78"/>
      <c r="Y3" s="78"/>
      <c r="Z3" s="78"/>
      <c r="AA3" s="78"/>
      <c r="AB3" s="78"/>
      <c r="AC3" s="78"/>
      <c r="AD3" s="78"/>
      <c r="AE3" s="78"/>
      <c r="AF3" s="78"/>
      <c r="AG3" s="78"/>
      <c r="AH3" s="79" t="s">
        <v>81</v>
      </c>
      <c r="AI3" s="79" t="s">
        <v>12</v>
      </c>
      <c r="AL3" s="79" t="s">
        <v>108</v>
      </c>
      <c r="AN3" s="79" t="s">
        <v>122</v>
      </c>
    </row>
    <row r="4" spans="1:41" x14ac:dyDescent="0.25">
      <c r="A4" s="78"/>
      <c r="B4" s="78"/>
      <c r="C4" s="78"/>
      <c r="D4" s="78"/>
      <c r="E4" s="78"/>
      <c r="F4" s="78"/>
      <c r="G4" s="145"/>
      <c r="H4" s="145"/>
      <c r="I4" s="145"/>
      <c r="J4" s="145"/>
      <c r="K4" s="78"/>
      <c r="L4" s="78"/>
      <c r="M4" s="78"/>
      <c r="N4" s="78"/>
      <c r="O4" s="78"/>
      <c r="P4" s="78"/>
      <c r="Q4" s="78"/>
      <c r="R4" s="78"/>
      <c r="S4" s="78"/>
      <c r="T4" s="78"/>
      <c r="U4" s="78"/>
      <c r="V4" s="78"/>
      <c r="W4" s="78"/>
      <c r="X4" s="78"/>
      <c r="Y4" s="78"/>
      <c r="Z4" s="78"/>
      <c r="AA4" s="78"/>
      <c r="AB4" s="78"/>
      <c r="AC4" s="78"/>
      <c r="AD4" s="78"/>
      <c r="AE4" s="78"/>
      <c r="AF4" s="78"/>
      <c r="AG4" s="78"/>
      <c r="AH4" s="79" t="s">
        <v>126</v>
      </c>
      <c r="AI4" s="79" t="s">
        <v>82</v>
      </c>
      <c r="AK4" s="79" t="s">
        <v>95</v>
      </c>
      <c r="AL4" s="79" t="s">
        <v>109</v>
      </c>
      <c r="AN4" s="79" t="s">
        <v>64</v>
      </c>
    </row>
    <row r="5" spans="1:41" x14ac:dyDescent="0.25">
      <c r="A5" s="78"/>
      <c r="B5" s="78"/>
      <c r="C5" s="78"/>
      <c r="D5" s="78"/>
      <c r="E5" s="78"/>
      <c r="F5" s="78"/>
      <c r="G5" s="145"/>
      <c r="H5" s="145"/>
      <c r="I5" s="145"/>
      <c r="J5" s="145"/>
      <c r="K5" s="78"/>
      <c r="L5" s="78"/>
      <c r="M5" s="78"/>
      <c r="N5" s="78"/>
      <c r="O5" s="78"/>
      <c r="P5" s="78"/>
      <c r="Q5" s="78"/>
      <c r="R5" s="78"/>
      <c r="S5" s="78"/>
      <c r="T5" s="78"/>
      <c r="U5" s="78"/>
      <c r="V5" s="78"/>
      <c r="W5" s="78"/>
      <c r="X5" s="78"/>
      <c r="Y5" s="78"/>
      <c r="Z5" s="78"/>
      <c r="AA5" s="78"/>
      <c r="AB5" s="78"/>
      <c r="AC5" s="78"/>
      <c r="AD5" s="78"/>
      <c r="AE5" s="78"/>
      <c r="AF5" s="78"/>
      <c r="AG5" s="78"/>
      <c r="AH5" s="79" t="s">
        <v>127</v>
      </c>
      <c r="AI5" s="79" t="s">
        <v>83</v>
      </c>
      <c r="AK5" s="79" t="s">
        <v>106</v>
      </c>
      <c r="AL5" s="79" t="s">
        <v>110</v>
      </c>
      <c r="AN5" s="79" t="s">
        <v>62</v>
      </c>
    </row>
    <row r="6" spans="1:41" ht="29.25" customHeight="1" x14ac:dyDescent="0.25">
      <c r="A6" s="78"/>
      <c r="B6" s="78"/>
      <c r="C6" s="78"/>
      <c r="D6" s="78"/>
      <c r="E6" s="78"/>
      <c r="F6" s="78"/>
      <c r="G6" s="145"/>
      <c r="H6" s="145"/>
      <c r="I6" s="145"/>
      <c r="J6" s="145"/>
      <c r="K6" s="78"/>
      <c r="L6" s="78"/>
      <c r="M6" s="78"/>
      <c r="N6" s="78"/>
      <c r="O6" s="78"/>
      <c r="P6" s="78"/>
      <c r="Q6" s="78"/>
      <c r="R6" s="78"/>
      <c r="S6" s="78"/>
      <c r="T6" s="78"/>
      <c r="U6" s="78"/>
      <c r="V6" s="78"/>
      <c r="W6" s="78"/>
      <c r="X6" s="78"/>
      <c r="Y6" s="78"/>
      <c r="Z6" s="78"/>
      <c r="AA6" s="78"/>
      <c r="AB6" s="78"/>
      <c r="AC6" s="78"/>
      <c r="AD6" s="78"/>
      <c r="AE6" s="78"/>
      <c r="AF6" s="78"/>
      <c r="AG6" s="78"/>
      <c r="AH6" s="79" t="s">
        <v>129</v>
      </c>
      <c r="AI6" s="79" t="s">
        <v>130</v>
      </c>
      <c r="AJ6" s="79" t="s">
        <v>65</v>
      </c>
      <c r="AK6" s="79" t="s">
        <v>111</v>
      </c>
      <c r="AL6" s="79" t="s">
        <v>112</v>
      </c>
      <c r="AN6" s="79" t="s">
        <v>119</v>
      </c>
    </row>
    <row r="7" spans="1:41" ht="24.75" customHeight="1" x14ac:dyDescent="0.25">
      <c r="A7" s="437" t="s">
        <v>68</v>
      </c>
      <c r="B7" s="437"/>
      <c r="C7" s="438">
        <v>43850</v>
      </c>
      <c r="D7" s="439"/>
      <c r="E7" s="439"/>
      <c r="F7" s="439"/>
      <c r="G7" s="440"/>
      <c r="H7" s="441"/>
      <c r="I7" s="441"/>
      <c r="J7" s="441"/>
      <c r="K7" s="441"/>
      <c r="L7" s="442"/>
      <c r="M7" s="443" t="s">
        <v>76</v>
      </c>
      <c r="N7" s="444"/>
      <c r="O7" s="444"/>
      <c r="P7" s="444"/>
      <c r="Q7" s="444"/>
      <c r="R7" s="444"/>
      <c r="S7" s="444"/>
      <c r="T7" s="444"/>
      <c r="U7" s="444"/>
      <c r="V7" s="445"/>
      <c r="W7" s="80" t="s">
        <v>72</v>
      </c>
      <c r="X7" s="196" t="s">
        <v>190</v>
      </c>
      <c r="Y7" s="82" t="s">
        <v>73</v>
      </c>
      <c r="Z7" s="446"/>
      <c r="AA7" s="447"/>
      <c r="AB7" s="80" t="s">
        <v>74</v>
      </c>
      <c r="AC7" s="83"/>
      <c r="AD7" s="84" t="s">
        <v>75</v>
      </c>
      <c r="AE7" s="85"/>
      <c r="AF7" s="448"/>
      <c r="AG7" s="448"/>
      <c r="AH7" s="79" t="s">
        <v>84</v>
      </c>
      <c r="AI7" s="79" t="s">
        <v>85</v>
      </c>
      <c r="AJ7" s="79" t="s">
        <v>66</v>
      </c>
      <c r="AN7" s="79" t="s">
        <v>120</v>
      </c>
    </row>
    <row r="8" spans="1:41" x14ac:dyDescent="0.25">
      <c r="A8" s="425" t="s">
        <v>52</v>
      </c>
      <c r="B8" s="425"/>
      <c r="C8" s="425"/>
      <c r="D8" s="425"/>
      <c r="E8" s="425"/>
      <c r="F8" s="425"/>
      <c r="G8" s="426" t="s">
        <v>21</v>
      </c>
      <c r="H8" s="427"/>
      <c r="I8" s="427"/>
      <c r="J8" s="427"/>
      <c r="K8" s="427"/>
      <c r="L8" s="427"/>
      <c r="M8" s="427"/>
      <c r="N8" s="427"/>
      <c r="O8" s="427"/>
      <c r="P8" s="427"/>
      <c r="Q8" s="427"/>
      <c r="R8" s="427"/>
      <c r="S8" s="427"/>
      <c r="T8" s="427"/>
      <c r="U8" s="427"/>
      <c r="V8" s="427"/>
      <c r="W8" s="427"/>
      <c r="X8" s="432"/>
      <c r="Y8" s="427"/>
      <c r="Z8" s="427"/>
      <c r="AA8" s="427"/>
      <c r="AB8" s="428"/>
      <c r="AC8" s="430" t="s">
        <v>27</v>
      </c>
      <c r="AD8" s="434" t="s">
        <v>38</v>
      </c>
      <c r="AE8" s="435"/>
      <c r="AF8" s="435"/>
      <c r="AG8" s="435"/>
      <c r="AH8" s="79" t="s">
        <v>86</v>
      </c>
      <c r="AI8" s="79" t="s">
        <v>87</v>
      </c>
      <c r="AN8" s="79" t="s">
        <v>121</v>
      </c>
    </row>
    <row r="9" spans="1:41" s="86" customFormat="1" ht="14.25" customHeight="1" x14ac:dyDescent="0.25">
      <c r="A9" s="423" t="s">
        <v>58</v>
      </c>
      <c r="B9" s="421" t="s">
        <v>60</v>
      </c>
      <c r="C9" s="423" t="s">
        <v>40</v>
      </c>
      <c r="D9" s="423" t="s">
        <v>61</v>
      </c>
      <c r="E9" s="423" t="s">
        <v>41</v>
      </c>
      <c r="F9" s="425" t="s">
        <v>42</v>
      </c>
      <c r="G9" s="423" t="s">
        <v>71</v>
      </c>
      <c r="H9" s="423"/>
      <c r="I9" s="423"/>
      <c r="J9" s="423"/>
      <c r="K9" s="426" t="s">
        <v>24</v>
      </c>
      <c r="L9" s="427"/>
      <c r="M9" s="427"/>
      <c r="N9" s="427"/>
      <c r="O9" s="427"/>
      <c r="P9" s="427"/>
      <c r="Q9" s="427"/>
      <c r="R9" s="427"/>
      <c r="S9" s="427"/>
      <c r="T9" s="428"/>
      <c r="U9" s="426" t="s">
        <v>44</v>
      </c>
      <c r="V9" s="427"/>
      <c r="W9" s="427"/>
      <c r="X9" s="427"/>
      <c r="Y9" s="427"/>
      <c r="Z9" s="427"/>
      <c r="AA9" s="427"/>
      <c r="AB9" s="428"/>
      <c r="AC9" s="433"/>
      <c r="AD9" s="434"/>
      <c r="AE9" s="435"/>
      <c r="AF9" s="435"/>
      <c r="AG9" s="435"/>
      <c r="AH9" s="79" t="s">
        <v>88</v>
      </c>
      <c r="AI9" s="79" t="s">
        <v>131</v>
      </c>
      <c r="AJ9" s="79" t="s">
        <v>91</v>
      </c>
    </row>
    <row r="10" spans="1:41" s="86" customFormat="1" ht="20.25" customHeight="1" x14ac:dyDescent="0.25">
      <c r="A10" s="423"/>
      <c r="B10" s="431"/>
      <c r="C10" s="423"/>
      <c r="D10" s="423"/>
      <c r="E10" s="423"/>
      <c r="F10" s="425"/>
      <c r="G10" s="422" t="s">
        <v>43</v>
      </c>
      <c r="H10" s="422"/>
      <c r="I10" s="422"/>
      <c r="J10" s="422"/>
      <c r="K10" s="419" t="s">
        <v>78</v>
      </c>
      <c r="L10" s="425" t="s">
        <v>79</v>
      </c>
      <c r="M10" s="425" t="s">
        <v>23</v>
      </c>
      <c r="N10" s="430" t="s">
        <v>132</v>
      </c>
      <c r="O10" s="423" t="s">
        <v>133</v>
      </c>
      <c r="P10" s="431" t="s">
        <v>134</v>
      </c>
      <c r="Q10" s="421" t="s">
        <v>138</v>
      </c>
      <c r="R10" s="423" t="s">
        <v>92</v>
      </c>
      <c r="S10" s="421" t="s">
        <v>139</v>
      </c>
      <c r="T10" s="421" t="s">
        <v>140</v>
      </c>
      <c r="U10" s="420" t="s">
        <v>146</v>
      </c>
      <c r="V10" s="423" t="s">
        <v>99</v>
      </c>
      <c r="W10" s="419" t="s">
        <v>104</v>
      </c>
      <c r="X10" s="421" t="s">
        <v>123</v>
      </c>
      <c r="Y10" s="423" t="s">
        <v>178</v>
      </c>
      <c r="Z10" s="423"/>
      <c r="AA10" s="423"/>
      <c r="AB10" s="423"/>
      <c r="AC10" s="433"/>
      <c r="AD10" s="436"/>
      <c r="AE10" s="432"/>
      <c r="AF10" s="432"/>
      <c r="AG10" s="432"/>
      <c r="AH10" s="86" t="s">
        <v>135</v>
      </c>
      <c r="AI10" s="86" t="s">
        <v>136</v>
      </c>
      <c r="AJ10" s="86" t="s">
        <v>137</v>
      </c>
      <c r="AL10" s="86" t="s">
        <v>124</v>
      </c>
      <c r="AO10" s="79" t="s">
        <v>96</v>
      </c>
    </row>
    <row r="11" spans="1:41" s="86" customFormat="1" ht="57.75" customHeight="1" x14ac:dyDescent="0.25">
      <c r="A11" s="421"/>
      <c r="B11" s="431"/>
      <c r="C11" s="421"/>
      <c r="D11" s="421"/>
      <c r="E11" s="421"/>
      <c r="F11" s="430"/>
      <c r="G11" s="197" t="s">
        <v>8</v>
      </c>
      <c r="H11" s="197" t="s">
        <v>9</v>
      </c>
      <c r="I11" s="197"/>
      <c r="J11" s="88" t="s">
        <v>147</v>
      </c>
      <c r="K11" s="420"/>
      <c r="L11" s="425"/>
      <c r="M11" s="425"/>
      <c r="N11" s="429"/>
      <c r="O11" s="423"/>
      <c r="P11" s="422"/>
      <c r="Q11" s="422"/>
      <c r="R11" s="423"/>
      <c r="S11" s="422"/>
      <c r="T11" s="422"/>
      <c r="U11" s="424"/>
      <c r="V11" s="423"/>
      <c r="W11" s="420"/>
      <c r="X11" s="422"/>
      <c r="Y11" s="89" t="s">
        <v>180</v>
      </c>
      <c r="Z11" s="89" t="s">
        <v>179</v>
      </c>
      <c r="AA11" s="90" t="s">
        <v>148</v>
      </c>
      <c r="AB11" s="90" t="s">
        <v>48</v>
      </c>
      <c r="AC11" s="429"/>
      <c r="AD11" s="91" t="s">
        <v>177</v>
      </c>
      <c r="AE11" s="91" t="s">
        <v>50</v>
      </c>
      <c r="AF11" s="91" t="s">
        <v>105</v>
      </c>
      <c r="AG11" s="89" t="s">
        <v>145</v>
      </c>
      <c r="AH11" s="86" t="s">
        <v>141</v>
      </c>
      <c r="AI11" s="86" t="s">
        <v>12</v>
      </c>
      <c r="AL11" s="86" t="s">
        <v>125</v>
      </c>
      <c r="AO11" s="79" t="s">
        <v>152</v>
      </c>
    </row>
    <row r="12" spans="1:41" ht="72.75" customHeight="1" x14ac:dyDescent="0.25">
      <c r="A12" s="923" t="s">
        <v>627</v>
      </c>
      <c r="B12" s="901" t="s">
        <v>628</v>
      </c>
      <c r="C12" s="910" t="s">
        <v>629</v>
      </c>
      <c r="D12" s="601" t="s">
        <v>120</v>
      </c>
      <c r="E12" s="910" t="s">
        <v>630</v>
      </c>
      <c r="F12" s="910" t="s">
        <v>631</v>
      </c>
      <c r="G12" s="917" t="s">
        <v>107</v>
      </c>
      <c r="H12" s="917" t="s">
        <v>106</v>
      </c>
      <c r="I12" s="198" t="str">
        <f t="shared" ref="I12" si="0">CONCATENATE(G12,H12)</f>
        <v>RARA VEZMAYOR</v>
      </c>
      <c r="J12" s="919" t="str">
        <f t="shared" ref="J12" si="1">I13</f>
        <v>1. ALTO</v>
      </c>
      <c r="K12" s="910" t="s">
        <v>632</v>
      </c>
      <c r="L12" s="199" t="s">
        <v>89</v>
      </c>
      <c r="M12" s="200" t="s">
        <v>80</v>
      </c>
      <c r="N12" s="95">
        <f t="shared" ref="N12" si="2">IF(M12="ASIGNADO",15,IF(M12="NO ASIGNADO",0,""))</f>
        <v>15</v>
      </c>
      <c r="O12" s="378">
        <f t="shared" ref="O12" si="3">SUM(N12:N18)</f>
        <v>95</v>
      </c>
      <c r="P12" s="380" t="s">
        <v>135</v>
      </c>
      <c r="Q12" s="383">
        <f t="shared" ref="Q12" si="4">IF(Q15="DÉBIL",0,IF(Q15="MODERADO",50,IF(Q15="FUERTE",100,"")))</f>
        <v>50</v>
      </c>
      <c r="R12" s="384"/>
      <c r="S12" s="367" t="s">
        <v>97</v>
      </c>
      <c r="T12" s="367" t="s">
        <v>97</v>
      </c>
      <c r="U12" s="368" t="s">
        <v>157</v>
      </c>
      <c r="V12" s="370" t="s">
        <v>100</v>
      </c>
      <c r="W12" s="372">
        <v>2015</v>
      </c>
      <c r="X12" s="913" t="s">
        <v>633</v>
      </c>
      <c r="Y12" s="915" t="s">
        <v>634</v>
      </c>
      <c r="Z12" s="373" t="s">
        <v>214</v>
      </c>
      <c r="AA12" s="360" t="s">
        <v>149</v>
      </c>
      <c r="AB12" s="915" t="s">
        <v>635</v>
      </c>
      <c r="AC12" s="372"/>
      <c r="AD12" s="372"/>
      <c r="AE12" s="332" t="s">
        <v>636</v>
      </c>
      <c r="AF12" s="347" t="s">
        <v>637</v>
      </c>
      <c r="AG12" s="347"/>
      <c r="AH12" s="79" t="s">
        <v>93</v>
      </c>
      <c r="AI12" s="79" t="s">
        <v>94</v>
      </c>
      <c r="AJ12" s="79" t="s">
        <v>95</v>
      </c>
      <c r="AK12" s="79" t="s">
        <v>96</v>
      </c>
      <c r="AL12" s="79" t="s">
        <v>95</v>
      </c>
      <c r="AN12" s="79" t="s">
        <v>149</v>
      </c>
      <c r="AO12" s="79" t="s">
        <v>153</v>
      </c>
    </row>
    <row r="13" spans="1:41" ht="72.75" customHeight="1" x14ac:dyDescent="0.25">
      <c r="A13" s="923"/>
      <c r="B13" s="901"/>
      <c r="C13" s="921"/>
      <c r="D13" s="872"/>
      <c r="E13" s="910"/>
      <c r="F13" s="921"/>
      <c r="G13" s="917"/>
      <c r="H13" s="917"/>
      <c r="I13" s="198" t="str">
        <f t="shared" ref="I13" si="5">IF(I12="RARA VEZINSIGNIFICANTE","1. BAJO",IF(I12="RARA VEZMENOR","2. BAJO",IF(I12="IMPROBABLEINSIGNIFICANTE","3. BAJO",IF(I12="IMPROBABLEMENOR","4. BAJO",IF(I12="POSIBLEINSIGNIFICANTE","5. BAJO",IF(I12="RARA VEZMODERADO","1. MODERADO",IF(I12="IMPROBABLEMODERADO","2. MODERADO",IF(I12="POSIBLEMENOR","3. MODERADO",IF(I12="PROBABLEINSIGNIFICANTE","4. MODERADO",IF(I12="RARA VEZMAYOR","1. ALTO",IF(I12="IMPROBABLEMAYOR","2. ALTO",IF(I12="POSIBLEMODERADO","3. ALTO",IF(I12="PROBABLEMENOR","4. ALTO",IF(I12="PROBABLEMODERADO","5. ALTO",IF(I12="CASI SEGUROINSIGNIFICANTE","6. ALTO",IF(I12="CASI SEGUROMENOR","7. ALTO",IF(I12="RARA VEZCATASTRÓFICO","1. EXTREMO",IF(I12="IMPROBABLECATASTRÓFICO","2. EXTREMO",IF(I12="POSIBLEMAYOR","3. EXTREMO",IF(I12="POSIBLECATASTRÓFICO","4. EXTREMO",IF(I12="PROBABLEMAYOR","5. EXTREMO",IF(I12="PROBABLECATASTRÓFICO","6. EXTREMO",IF(I12="CASI SEGUROMODERADO","7. EXTREMO",IF(I12="CASI SEGUROMAYOR","8. EXTREMO",IF(I12="CASI SEGUROCATASTRÓFICO","9. EXTREMO","")))))))))))))))))))))))))</f>
        <v>1. ALTO</v>
      </c>
      <c r="J13" s="920"/>
      <c r="K13" s="921"/>
      <c r="L13" s="201" t="s">
        <v>175</v>
      </c>
      <c r="M13" s="202" t="s">
        <v>126</v>
      </c>
      <c r="N13" s="98">
        <f t="shared" ref="N13" si="6">IF(M13="ADECUADO",15,IF(M13="INADECUADO",0,""))</f>
        <v>15</v>
      </c>
      <c r="O13" s="379"/>
      <c r="P13" s="381"/>
      <c r="Q13" s="383"/>
      <c r="R13" s="385"/>
      <c r="S13" s="367"/>
      <c r="T13" s="367"/>
      <c r="U13" s="368"/>
      <c r="V13" s="371"/>
      <c r="W13" s="372"/>
      <c r="X13" s="914"/>
      <c r="Y13" s="916"/>
      <c r="Z13" s="559"/>
      <c r="AA13" s="361"/>
      <c r="AB13" s="916"/>
      <c r="AC13" s="372"/>
      <c r="AD13" s="372"/>
      <c r="AE13" s="332"/>
      <c r="AF13" s="347"/>
      <c r="AG13" s="347"/>
      <c r="AH13" s="79" t="s">
        <v>97</v>
      </c>
      <c r="AI13" s="79" t="s">
        <v>98</v>
      </c>
      <c r="AL13" s="79" t="s">
        <v>106</v>
      </c>
      <c r="AN13" s="79" t="s">
        <v>176</v>
      </c>
      <c r="AO13" s="79" t="s">
        <v>154</v>
      </c>
    </row>
    <row r="14" spans="1:41" ht="72.75" customHeight="1" x14ac:dyDescent="0.25">
      <c r="A14" s="923"/>
      <c r="B14" s="901"/>
      <c r="C14" s="921"/>
      <c r="D14" s="872"/>
      <c r="E14" s="910"/>
      <c r="F14" s="921"/>
      <c r="G14" s="917"/>
      <c r="H14" s="917"/>
      <c r="I14" s="198" t="str">
        <f t="shared" ref="I14" si="7">IF(OR(I13="1. BAJO",I13="2. BAJO",I13="3. BAJO",I13="4. BAJO",I13="5. BAJO"),"BAJO",IF(OR(I13="1. MODERADO",I13="2. MODERADO",I13="3. MODERADO",I13="4. MODERADO"),"MODERADO",IF(OR(I13="1. ALTO",I13="2. ALTO",I13="3. ALTO",I13="4. ALTO",I13="5. ALTO",I13="6. ALTO",I13="7. ALTO"),"ALTO",IF(OR(I13="1. EXTREMO",I13="2. EXTREMO",I13="3. EXTREMO",I13="4. EXTREMO",I13="5. EXTREMO",I13="6. EXTREMO",I13="7. EXTREMO",I13="8. EXTREMO",I13="9. EXTREMO"),"EXTREMO",""))))</f>
        <v>ALTO</v>
      </c>
      <c r="J14" s="920"/>
      <c r="K14" s="921"/>
      <c r="L14" s="203" t="s">
        <v>90</v>
      </c>
      <c r="M14" s="202" t="s">
        <v>127</v>
      </c>
      <c r="N14" s="98">
        <f t="shared" ref="N14" si="8">IF(M14="OPORTUNA",15,IF(M14="INOPORTUNA",0,""))</f>
        <v>15</v>
      </c>
      <c r="O14" s="379"/>
      <c r="P14" s="381"/>
      <c r="Q14" s="383"/>
      <c r="R14" s="385"/>
      <c r="S14" s="100" t="s">
        <v>143</v>
      </c>
      <c r="T14" s="100" t="s">
        <v>144</v>
      </c>
      <c r="U14" s="368"/>
      <c r="V14" s="371"/>
      <c r="W14" s="372"/>
      <c r="X14" s="914"/>
      <c r="Y14" s="916"/>
      <c r="Z14" s="559"/>
      <c r="AA14" s="361"/>
      <c r="AB14" s="916"/>
      <c r="AC14" s="372"/>
      <c r="AD14" s="372"/>
      <c r="AE14" s="332"/>
      <c r="AF14" s="347"/>
      <c r="AG14" s="347"/>
      <c r="AH14" s="79" t="s">
        <v>100</v>
      </c>
      <c r="AI14" s="79" t="s">
        <v>101</v>
      </c>
      <c r="AJ14" s="79" t="s">
        <v>102</v>
      </c>
      <c r="AK14" s="79" t="s">
        <v>103</v>
      </c>
      <c r="AL14" s="79" t="s">
        <v>111</v>
      </c>
      <c r="AO14" s="79" t="s">
        <v>155</v>
      </c>
    </row>
    <row r="15" spans="1:41" ht="72.75" customHeight="1" x14ac:dyDescent="0.25">
      <c r="A15" s="923"/>
      <c r="B15" s="901"/>
      <c r="C15" s="921"/>
      <c r="D15" s="872"/>
      <c r="E15" s="204" t="s">
        <v>151</v>
      </c>
      <c r="F15" s="921"/>
      <c r="G15" s="917"/>
      <c r="H15" s="917"/>
      <c r="I15" s="198"/>
      <c r="J15" s="920"/>
      <c r="K15" s="921"/>
      <c r="L15" s="201" t="s">
        <v>218</v>
      </c>
      <c r="M15" s="202" t="s">
        <v>129</v>
      </c>
      <c r="N15" s="98">
        <f t="shared" ref="N15" si="9">IF(M15="PREVENIR",15,IF(M15="DETECTAR",10,IF(M15="NO ES UN CONTROL",0,"")))</f>
        <v>10</v>
      </c>
      <c r="O15" s="349" t="str">
        <f t="shared" ref="O15" si="10">IF(O12&lt;86,"DÉBIL",IF(O12&lt;96,"MODERADO",IF(O12&lt;101,"FUERTE","")))</f>
        <v>MODERADO</v>
      </c>
      <c r="P15" s="381"/>
      <c r="Q15" s="351" t="str">
        <f t="shared" ref="Q15" si="11">IF(AND(O15="FUERTE",P12="FUERTE (SIEMPRE SE EJECUTA)"),"FUERTE",IF(OR(O15="DÉBIL",P12="DÉBIL (NO SE EJECUTA)"),"DÉBIL",IF(OR(O15="MODERADO",P12="MODERADO (ALGUNAS VECES)"),"MODERADO")))</f>
        <v>MODERADO</v>
      </c>
      <c r="R15" s="353" t="str">
        <f t="shared" ref="R15" si="12">IF(AND(O15="FUERTE",P12="FUERTE (SIEMPRE SE EJECUTA)"),"NO","SÍ")</f>
        <v>SÍ</v>
      </c>
      <c r="S15" s="355">
        <f>IF(AND($Q$15="FUERTE",$S$12="DIRECTAMENTE",$T$12="DIRECTAMENTE"),2,IF(AND($Q$15="FUERTE",$S$12="DIRECTAMENTE",$T$12="INDIRECTAMENTE"),2,IF(AND($Q$15="FUERTE",$S$12="DIRECTAMENTE",$T$12="NO DISMINUYE"),2,IF(AND($Q$15="FUERTE",$S$12="NO DISMINUYE",$T$12="DIRECTAMENTE"),0,IF(AND($Q$15="MODERADO",$S$12="DIRECTAMENTE",$T$12="DIRECTAMENTE"),1,IF(AND($Q$15="MODERADO",$S$12="DIRECTAMENTE",$T$12="INDIRECTAMENTE"),1,IF(AND($Q$15="MODERADO",$S$12="DIRECTAMENTE",$T$12="NO DISMINUYE"),1,IF(AND($Q$15="MODERADO",$S$12="NO DISMINUYE",$T$12="DIRECTAMENTE"),0,"N/A"))))))))</f>
        <v>1</v>
      </c>
      <c r="T15" s="356">
        <f>IF(AND($Q$15="FUERTE",$S$12="DIRECTAMENTE",$T$12="DIRECTAMENTE"),2,IF(AND($Q$15="FUERTE",$S$12="DIRECTAMENTE",$T$12="INDIRECTAMENTE"),1,IF(AND($Q$15="FUERTE",$S$12="DIRECTAMENTE",$T$12="NO DISMINUYE"),0,IF(AND($Q$15="FUERTE",$S$12="NO DISMINUYE",$T$12="DIRECTAMENTE"),2,IF(AND($Q$15="MODERADO",$S$12="DIRECTAMENTE",$T$12="DIRECTAMENTE"),1,IF(AND($Q$15="MODERADO",$S$12="DIRECTAMENTE",$T$12="INDIRECTAMENTE"),0,IF(AND($Q$15="MODERADO",$S$12="DIRECTAMENTE",$T$12="NO DISMINUYE"),0,IF(AND($Q$15="MODERADO",$S$12="NO DISMINUYE",$T$12="DIRECTAMENTE"),1,"N/A"))))))))</f>
        <v>1</v>
      </c>
      <c r="U15" s="368"/>
      <c r="V15" s="371"/>
      <c r="W15" s="372"/>
      <c r="X15" s="914"/>
      <c r="Y15" s="916"/>
      <c r="Z15" s="556"/>
      <c r="AA15" s="361"/>
      <c r="AB15" s="916"/>
      <c r="AC15" s="372"/>
      <c r="AD15" s="372"/>
      <c r="AE15" s="332"/>
      <c r="AF15" s="347" t="s">
        <v>638</v>
      </c>
      <c r="AG15" s="347"/>
      <c r="AH15" s="79" t="s">
        <v>97</v>
      </c>
      <c r="AO15" s="79" t="s">
        <v>156</v>
      </c>
    </row>
    <row r="16" spans="1:41" ht="72.75" customHeight="1" x14ac:dyDescent="0.25">
      <c r="A16" s="923"/>
      <c r="B16" s="901"/>
      <c r="C16" s="921"/>
      <c r="D16" s="872"/>
      <c r="E16" s="910" t="s">
        <v>639</v>
      </c>
      <c r="F16" s="921"/>
      <c r="G16" s="917"/>
      <c r="H16" s="917"/>
      <c r="I16" s="198"/>
      <c r="J16" s="920"/>
      <c r="K16" s="921"/>
      <c r="L16" s="201" t="s">
        <v>116</v>
      </c>
      <c r="M16" s="202" t="s">
        <v>84</v>
      </c>
      <c r="N16" s="98">
        <f t="shared" ref="N16" si="13">IF(M16="CONFIABLE",15,IF(M16="NO CONFIABLE",0,""))</f>
        <v>15</v>
      </c>
      <c r="O16" s="350"/>
      <c r="P16" s="381"/>
      <c r="Q16" s="351"/>
      <c r="R16" s="353"/>
      <c r="S16" s="355"/>
      <c r="T16" s="357"/>
      <c r="U16" s="368"/>
      <c r="V16" s="371"/>
      <c r="W16" s="372"/>
      <c r="X16" s="914"/>
      <c r="Y16" s="916"/>
      <c r="Z16" s="66" t="s">
        <v>181</v>
      </c>
      <c r="AA16" s="361"/>
      <c r="AB16" s="916"/>
      <c r="AC16" s="372"/>
      <c r="AD16" s="372"/>
      <c r="AE16" s="332"/>
      <c r="AF16" s="347"/>
      <c r="AG16" s="347"/>
      <c r="AH16" s="79" t="s">
        <v>142</v>
      </c>
      <c r="AJ16" s="79" t="s">
        <v>129</v>
      </c>
      <c r="AK16" s="79" t="s">
        <v>128</v>
      </c>
      <c r="AL16" s="79" t="s">
        <v>130</v>
      </c>
      <c r="AO16" s="79" t="s">
        <v>157</v>
      </c>
    </row>
    <row r="17" spans="1:41" ht="72.75" customHeight="1" x14ac:dyDescent="0.25">
      <c r="A17" s="923"/>
      <c r="B17" s="901"/>
      <c r="C17" s="921"/>
      <c r="D17" s="872"/>
      <c r="E17" s="910"/>
      <c r="F17" s="921"/>
      <c r="G17" s="917"/>
      <c r="H17" s="917"/>
      <c r="I17" s="198"/>
      <c r="J17" s="920"/>
      <c r="K17" s="921"/>
      <c r="L17" s="201" t="s">
        <v>117</v>
      </c>
      <c r="M17" s="202" t="s">
        <v>86</v>
      </c>
      <c r="N17" s="98">
        <f t="shared" ref="N17" si="14">IF(M17="SE INVESTIGAN Y SE RESUELVEN OPORTUNAMENTE",15,IF(M17="NO SE INVESTIGAN Y SE RESUELVEN OPORTUNAMENTE",0,""))</f>
        <v>15</v>
      </c>
      <c r="O17" s="350"/>
      <c r="P17" s="381"/>
      <c r="Q17" s="351"/>
      <c r="R17" s="353"/>
      <c r="S17" s="355"/>
      <c r="T17" s="357"/>
      <c r="U17" s="368"/>
      <c r="V17" s="371"/>
      <c r="W17" s="372"/>
      <c r="X17" s="914"/>
      <c r="Y17" s="916"/>
      <c r="Z17" s="373" t="s">
        <v>329</v>
      </c>
      <c r="AA17" s="361"/>
      <c r="AB17" s="916"/>
      <c r="AC17" s="372"/>
      <c r="AD17" s="372"/>
      <c r="AE17" s="332"/>
      <c r="AF17" s="347"/>
      <c r="AG17" s="347"/>
      <c r="AH17" s="79" t="s">
        <v>98</v>
      </c>
      <c r="AO17" s="79" t="s">
        <v>158</v>
      </c>
    </row>
    <row r="18" spans="1:41" ht="72.75" customHeight="1" x14ac:dyDescent="0.25">
      <c r="A18" s="923"/>
      <c r="B18" s="901"/>
      <c r="C18" s="921"/>
      <c r="D18" s="872"/>
      <c r="E18" s="910"/>
      <c r="F18" s="921"/>
      <c r="G18" s="918"/>
      <c r="H18" s="918"/>
      <c r="I18" s="198"/>
      <c r="J18" s="920"/>
      <c r="K18" s="922"/>
      <c r="L18" s="205" t="s">
        <v>118</v>
      </c>
      <c r="M18" s="206" t="s">
        <v>88</v>
      </c>
      <c r="N18" s="104">
        <f t="shared" ref="N18" si="15">IF(M18="COMPLETA",10,IF(M18="INCOMPLETA",5,IF(M18="NO EXISTE",0,"")))</f>
        <v>10</v>
      </c>
      <c r="O18" s="350"/>
      <c r="P18" s="382"/>
      <c r="Q18" s="352"/>
      <c r="R18" s="354"/>
      <c r="S18" s="356"/>
      <c r="T18" s="357"/>
      <c r="U18" s="369"/>
      <c r="V18" s="371"/>
      <c r="W18" s="373"/>
      <c r="X18" s="914"/>
      <c r="Y18" s="916"/>
      <c r="Z18" s="556"/>
      <c r="AA18" s="362"/>
      <c r="AB18" s="916"/>
      <c r="AC18" s="373"/>
      <c r="AD18" s="373"/>
      <c r="AE18" s="691"/>
      <c r="AF18" s="348"/>
      <c r="AG18" s="348"/>
      <c r="AO18" s="79" t="s">
        <v>159</v>
      </c>
    </row>
    <row r="19" spans="1:41" ht="27.75" customHeight="1" x14ac:dyDescent="0.25">
      <c r="A19" s="347" t="s">
        <v>70</v>
      </c>
      <c r="B19" s="347"/>
      <c r="C19" s="347"/>
      <c r="D19" s="347"/>
      <c r="E19" s="347"/>
      <c r="F19" s="347"/>
      <c r="G19" s="347"/>
      <c r="H19" s="347"/>
      <c r="I19" s="347"/>
      <c r="J19" s="347"/>
      <c r="K19" s="347"/>
      <c r="L19" s="347"/>
      <c r="M19" s="347"/>
      <c r="N19" s="347"/>
      <c r="O19" s="347"/>
      <c r="P19" s="347"/>
      <c r="Q19" s="347"/>
      <c r="R19" s="347"/>
      <c r="S19" s="347"/>
      <c r="T19" s="347"/>
      <c r="U19" s="347"/>
      <c r="V19" s="347"/>
      <c r="W19" s="347"/>
      <c r="X19" s="347"/>
      <c r="Y19" s="347"/>
      <c r="Z19" s="347"/>
      <c r="AA19" s="347"/>
      <c r="AB19" s="347"/>
      <c r="AC19" s="347"/>
      <c r="AD19" s="347"/>
      <c r="AE19" s="347"/>
      <c r="AF19" s="347"/>
      <c r="AG19" s="347"/>
      <c r="AO19" s="79" t="s">
        <v>160</v>
      </c>
    </row>
    <row r="20" spans="1:41" ht="21.75" customHeight="1" x14ac:dyDescent="0.25">
      <c r="A20" s="907" t="s">
        <v>34</v>
      </c>
      <c r="B20" s="907"/>
      <c r="C20" s="907"/>
      <c r="D20" s="907"/>
      <c r="E20" s="907"/>
      <c r="F20" s="907"/>
      <c r="G20" s="907"/>
      <c r="H20" s="907"/>
      <c r="I20" s="907"/>
      <c r="J20" s="907"/>
      <c r="K20" s="907"/>
      <c r="L20" s="907"/>
      <c r="M20" s="907"/>
      <c r="N20" s="907"/>
      <c r="O20" s="907"/>
      <c r="P20" s="907"/>
      <c r="Q20" s="907"/>
      <c r="R20" s="907"/>
      <c r="S20" s="907"/>
      <c r="T20" s="907"/>
      <c r="U20" s="907"/>
      <c r="V20" s="907"/>
      <c r="W20" s="907"/>
      <c r="X20" s="907"/>
      <c r="Y20" s="907"/>
      <c r="Z20" s="907"/>
      <c r="AA20" s="907"/>
      <c r="AB20" s="907"/>
      <c r="AC20" s="907"/>
      <c r="AD20" s="907"/>
      <c r="AE20" s="907"/>
      <c r="AF20" s="907"/>
      <c r="AG20" s="907"/>
      <c r="AO20" s="79" t="s">
        <v>161</v>
      </c>
    </row>
    <row r="21" spans="1:41" ht="27.75" customHeight="1" x14ac:dyDescent="0.25">
      <c r="A21" s="911" t="s">
        <v>55</v>
      </c>
      <c r="B21" s="911"/>
      <c r="C21" s="911" t="s">
        <v>67</v>
      </c>
      <c r="D21" s="911"/>
      <c r="E21" s="911"/>
      <c r="F21" s="911"/>
      <c r="G21" s="911"/>
      <c r="H21" s="911"/>
      <c r="I21" s="911"/>
      <c r="J21" s="911"/>
      <c r="K21" s="911"/>
      <c r="L21" s="911"/>
      <c r="M21" s="911"/>
      <c r="N21" s="911"/>
      <c r="O21" s="911"/>
      <c r="P21" s="911"/>
      <c r="Q21" s="911"/>
      <c r="R21" s="911"/>
      <c r="S21" s="911"/>
      <c r="T21" s="911"/>
      <c r="U21" s="911"/>
      <c r="V21" s="911"/>
      <c r="W21" s="911"/>
      <c r="X21" s="911"/>
      <c r="Y21" s="911"/>
      <c r="Z21" s="911" t="s">
        <v>57</v>
      </c>
      <c r="AA21" s="911"/>
      <c r="AB21" s="911"/>
      <c r="AC21" s="911"/>
      <c r="AD21" s="912" t="s">
        <v>26</v>
      </c>
      <c r="AE21" s="912"/>
      <c r="AF21" s="912"/>
      <c r="AG21" s="912"/>
      <c r="AO21" s="79" t="s">
        <v>162</v>
      </c>
    </row>
    <row r="22" spans="1:41" s="108" customFormat="1" ht="27.75" customHeight="1" x14ac:dyDescent="0.25">
      <c r="A22" s="902">
        <v>1</v>
      </c>
      <c r="B22" s="903"/>
      <c r="C22" s="908" t="s">
        <v>640</v>
      </c>
      <c r="D22" s="908"/>
      <c r="E22" s="908"/>
      <c r="F22" s="908"/>
      <c r="G22" s="908"/>
      <c r="H22" s="908"/>
      <c r="I22" s="908"/>
      <c r="J22" s="908"/>
      <c r="K22" s="908"/>
      <c r="L22" s="908"/>
      <c r="M22" s="908"/>
      <c r="N22" s="908"/>
      <c r="O22" s="908"/>
      <c r="P22" s="908"/>
      <c r="Q22" s="908"/>
      <c r="R22" s="908"/>
      <c r="S22" s="908"/>
      <c r="T22" s="908"/>
      <c r="U22" s="908"/>
      <c r="V22" s="908"/>
      <c r="W22" s="908"/>
      <c r="X22" s="908"/>
      <c r="Y22" s="908"/>
      <c r="Z22" s="909">
        <v>43853</v>
      </c>
      <c r="AA22" s="905"/>
      <c r="AB22" s="905"/>
      <c r="AC22" s="906"/>
      <c r="AD22" s="901" t="s">
        <v>641</v>
      </c>
      <c r="AE22" s="901"/>
      <c r="AF22" s="901"/>
      <c r="AG22" s="901"/>
      <c r="AO22" s="79" t="s">
        <v>163</v>
      </c>
    </row>
    <row r="23" spans="1:41" s="108" customFormat="1" ht="27.75" customHeight="1" x14ac:dyDescent="0.25">
      <c r="A23" s="902"/>
      <c r="B23" s="903"/>
      <c r="C23" s="601"/>
      <c r="D23" s="601"/>
      <c r="E23" s="601"/>
      <c r="F23" s="601"/>
      <c r="G23" s="601"/>
      <c r="H23" s="601"/>
      <c r="I23" s="601"/>
      <c r="J23" s="601"/>
      <c r="K23" s="601"/>
      <c r="L23" s="601"/>
      <c r="M23" s="601"/>
      <c r="N23" s="601"/>
      <c r="O23" s="601"/>
      <c r="P23" s="601"/>
      <c r="Q23" s="601"/>
      <c r="R23" s="601"/>
      <c r="S23" s="601"/>
      <c r="T23" s="601"/>
      <c r="U23" s="601"/>
      <c r="V23" s="601"/>
      <c r="W23" s="601"/>
      <c r="X23" s="601"/>
      <c r="Y23" s="601"/>
      <c r="Z23" s="904"/>
      <c r="AA23" s="905"/>
      <c r="AB23" s="905"/>
      <c r="AC23" s="906"/>
      <c r="AD23" s="901"/>
      <c r="AE23" s="901"/>
      <c r="AF23" s="901"/>
      <c r="AG23" s="901"/>
      <c r="AO23" s="79" t="s">
        <v>365</v>
      </c>
    </row>
    <row r="24" spans="1:41" s="108" customFormat="1" ht="27.75" customHeight="1" x14ac:dyDescent="0.25">
      <c r="A24" s="902"/>
      <c r="B24" s="903"/>
      <c r="C24" s="601"/>
      <c r="D24" s="601"/>
      <c r="E24" s="601"/>
      <c r="F24" s="601"/>
      <c r="G24" s="601"/>
      <c r="H24" s="601"/>
      <c r="I24" s="601"/>
      <c r="J24" s="601"/>
      <c r="K24" s="601"/>
      <c r="L24" s="601"/>
      <c r="M24" s="601"/>
      <c r="N24" s="601"/>
      <c r="O24" s="601"/>
      <c r="P24" s="601"/>
      <c r="Q24" s="601"/>
      <c r="R24" s="601"/>
      <c r="S24" s="601"/>
      <c r="T24" s="601"/>
      <c r="U24" s="601"/>
      <c r="V24" s="601"/>
      <c r="W24" s="601"/>
      <c r="X24" s="601"/>
      <c r="Y24" s="601"/>
      <c r="Z24" s="904"/>
      <c r="AA24" s="905"/>
      <c r="AB24" s="905"/>
      <c r="AC24" s="906"/>
      <c r="AD24" s="901"/>
      <c r="AE24" s="901"/>
      <c r="AF24" s="901"/>
      <c r="AG24" s="901"/>
      <c r="AO24" s="79" t="s">
        <v>164</v>
      </c>
    </row>
    <row r="25" spans="1:41" ht="15" customHeight="1" x14ac:dyDescent="0.25">
      <c r="A25" s="907" t="s">
        <v>37</v>
      </c>
      <c r="B25" s="907"/>
      <c r="C25" s="907"/>
      <c r="D25" s="907"/>
      <c r="E25" s="907"/>
      <c r="F25" s="907"/>
      <c r="G25" s="907"/>
      <c r="H25" s="907"/>
      <c r="I25" s="907"/>
      <c r="J25" s="907"/>
      <c r="K25" s="907"/>
      <c r="L25" s="907"/>
      <c r="M25" s="907"/>
      <c r="N25" s="907"/>
      <c r="O25" s="907"/>
      <c r="P25" s="907"/>
      <c r="Q25" s="907"/>
      <c r="R25" s="907"/>
      <c r="S25" s="907"/>
      <c r="T25" s="907"/>
      <c r="U25" s="907"/>
      <c r="V25" s="907"/>
      <c r="W25" s="907"/>
      <c r="X25" s="907"/>
      <c r="Y25" s="907"/>
      <c r="Z25" s="907"/>
      <c r="AA25" s="907"/>
      <c r="AB25" s="907"/>
      <c r="AC25" s="907"/>
      <c r="AD25" s="907"/>
      <c r="AE25" s="907"/>
      <c r="AF25" s="907"/>
      <c r="AG25" s="907"/>
      <c r="AO25" s="79" t="s">
        <v>165</v>
      </c>
    </row>
    <row r="26" spans="1:41" s="106" customFormat="1" ht="30.75" customHeight="1" x14ac:dyDescent="0.25">
      <c r="A26" s="682" t="s">
        <v>26</v>
      </c>
      <c r="B26" s="682"/>
      <c r="C26" s="682"/>
      <c r="D26" s="682"/>
      <c r="E26" s="682"/>
      <c r="F26" s="682"/>
      <c r="G26" s="682" t="s">
        <v>77</v>
      </c>
      <c r="H26" s="682"/>
      <c r="I26" s="682"/>
      <c r="J26" s="682"/>
      <c r="K26" s="682"/>
      <c r="L26" s="682"/>
      <c r="M26" s="683" t="s">
        <v>69</v>
      </c>
      <c r="N26" s="684"/>
      <c r="O26" s="684"/>
      <c r="P26" s="684"/>
      <c r="Q26" s="684"/>
      <c r="R26" s="684"/>
      <c r="S26" s="684"/>
      <c r="T26" s="684"/>
      <c r="U26" s="684"/>
      <c r="V26" s="685"/>
      <c r="W26" s="683" t="s">
        <v>150</v>
      </c>
      <c r="X26" s="684"/>
      <c r="Y26" s="684"/>
      <c r="Z26" s="684"/>
      <c r="AA26" s="685"/>
      <c r="AB26" s="471" t="s">
        <v>549</v>
      </c>
      <c r="AC26" s="471"/>
      <c r="AD26" s="471"/>
      <c r="AE26" s="471"/>
      <c r="AF26" s="471"/>
      <c r="AG26" s="471"/>
      <c r="AH26" s="105"/>
      <c r="AO26" s="79" t="s">
        <v>166</v>
      </c>
    </row>
    <row r="27" spans="1:41" s="107" customFormat="1" ht="33.75" customHeight="1" x14ac:dyDescent="0.25">
      <c r="A27" s="207" t="s">
        <v>32</v>
      </c>
      <c r="B27" s="683" t="s">
        <v>642</v>
      </c>
      <c r="C27" s="684"/>
      <c r="D27" s="684"/>
      <c r="E27" s="684"/>
      <c r="F27" s="685"/>
      <c r="G27" s="208" t="s">
        <v>32</v>
      </c>
      <c r="H27" s="683" t="s">
        <v>642</v>
      </c>
      <c r="I27" s="684"/>
      <c r="J27" s="684"/>
      <c r="K27" s="684"/>
      <c r="L27" s="685"/>
      <c r="M27" s="208" t="s">
        <v>32</v>
      </c>
      <c r="N27" s="209"/>
      <c r="O27" s="899" t="s">
        <v>253</v>
      </c>
      <c r="P27" s="899"/>
      <c r="Q27" s="899"/>
      <c r="R27" s="899"/>
      <c r="S27" s="899"/>
      <c r="T27" s="899"/>
      <c r="U27" s="899"/>
      <c r="V27" s="900"/>
      <c r="W27" s="210" t="s">
        <v>32</v>
      </c>
      <c r="X27" s="683" t="s">
        <v>643</v>
      </c>
      <c r="Y27" s="684"/>
      <c r="Z27" s="684"/>
      <c r="AA27" s="685"/>
      <c r="AB27" s="210" t="s">
        <v>32</v>
      </c>
      <c r="AC27" s="901"/>
      <c r="AD27" s="901"/>
      <c r="AE27" s="901"/>
      <c r="AF27" s="901"/>
      <c r="AG27" s="901"/>
      <c r="AO27" s="79" t="s">
        <v>167</v>
      </c>
    </row>
    <row r="28" spans="1:41" s="107" customFormat="1" ht="32.25" customHeight="1" x14ac:dyDescent="0.25">
      <c r="A28" s="207" t="s">
        <v>33</v>
      </c>
      <c r="B28" s="683" t="s">
        <v>644</v>
      </c>
      <c r="C28" s="684"/>
      <c r="D28" s="684"/>
      <c r="E28" s="684"/>
      <c r="F28" s="685"/>
      <c r="G28" s="207" t="s">
        <v>33</v>
      </c>
      <c r="H28" s="683" t="s">
        <v>644</v>
      </c>
      <c r="I28" s="684"/>
      <c r="J28" s="684"/>
      <c r="K28" s="684"/>
      <c r="L28" s="685"/>
      <c r="M28" s="208" t="s">
        <v>33</v>
      </c>
      <c r="N28" s="105"/>
      <c r="O28" s="471" t="s">
        <v>645</v>
      </c>
      <c r="P28" s="471"/>
      <c r="Q28" s="471"/>
      <c r="R28" s="471"/>
      <c r="S28" s="471"/>
      <c r="T28" s="471"/>
      <c r="U28" s="471"/>
      <c r="V28" s="471"/>
      <c r="W28" s="207" t="s">
        <v>33</v>
      </c>
      <c r="X28" s="683" t="s">
        <v>198</v>
      </c>
      <c r="Y28" s="684"/>
      <c r="Z28" s="684"/>
      <c r="AA28" s="685"/>
      <c r="AB28" s="207" t="s">
        <v>33</v>
      </c>
      <c r="AC28" s="901"/>
      <c r="AD28" s="901"/>
      <c r="AE28" s="901"/>
      <c r="AF28" s="901"/>
      <c r="AG28" s="901"/>
      <c r="AO28" s="79" t="s">
        <v>168</v>
      </c>
    </row>
    <row r="29" spans="1:41" s="108" customFormat="1" x14ac:dyDescent="0.25">
      <c r="D29" s="79"/>
      <c r="G29" s="169"/>
      <c r="H29" s="169"/>
      <c r="I29" s="169"/>
      <c r="J29" s="169"/>
      <c r="AO29" s="79" t="s">
        <v>169</v>
      </c>
    </row>
    <row r="30" spans="1:41" x14ac:dyDescent="0.25">
      <c r="AO30" s="79" t="s">
        <v>170</v>
      </c>
    </row>
    <row r="31" spans="1:41" x14ac:dyDescent="0.25">
      <c r="AO31" s="79" t="s">
        <v>171</v>
      </c>
    </row>
    <row r="32" spans="1:41" x14ac:dyDescent="0.25">
      <c r="AO32" s="79" t="s">
        <v>172</v>
      </c>
    </row>
    <row r="33" spans="41:41" x14ac:dyDescent="0.25">
      <c r="AO33" s="79" t="s">
        <v>173</v>
      </c>
    </row>
    <row r="34" spans="41:41" x14ac:dyDescent="0.25">
      <c r="AO34" s="79" t="s">
        <v>174</v>
      </c>
    </row>
  </sheetData>
  <sheetProtection selectLockedCells="1"/>
  <dataConsolidate/>
  <mergeCells count="106">
    <mergeCell ref="A7:B7"/>
    <mergeCell ref="C7:F7"/>
    <mergeCell ref="G7:L7"/>
    <mergeCell ref="M7:V7"/>
    <mergeCell ref="Z7:AA7"/>
    <mergeCell ref="AF7:AG7"/>
    <mergeCell ref="A8:F8"/>
    <mergeCell ref="G8:AB8"/>
    <mergeCell ref="AC8:AC11"/>
    <mergeCell ref="AD8:AG10"/>
    <mergeCell ref="A9:A11"/>
    <mergeCell ref="B9:B11"/>
    <mergeCell ref="C9:C11"/>
    <mergeCell ref="D9:D11"/>
    <mergeCell ref="E9:E11"/>
    <mergeCell ref="F9:F11"/>
    <mergeCell ref="G9:J9"/>
    <mergeCell ref="K9:T9"/>
    <mergeCell ref="U9:AB9"/>
    <mergeCell ref="G10:J10"/>
    <mergeCell ref="K10:K11"/>
    <mergeCell ref="L10:L11"/>
    <mergeCell ref="M10:M11"/>
    <mergeCell ref="N10:N11"/>
    <mergeCell ref="O10:O11"/>
    <mergeCell ref="P10:P11"/>
    <mergeCell ref="A12:A18"/>
    <mergeCell ref="B12:B18"/>
    <mergeCell ref="C12:C18"/>
    <mergeCell ref="D12:D18"/>
    <mergeCell ref="E12:E14"/>
    <mergeCell ref="F12:F18"/>
    <mergeCell ref="G12:G18"/>
    <mergeCell ref="Q10:Q11"/>
    <mergeCell ref="R10:R11"/>
    <mergeCell ref="H12:H18"/>
    <mergeCell ref="J12:J18"/>
    <mergeCell ref="K12:K18"/>
    <mergeCell ref="O12:O14"/>
    <mergeCell ref="P12:P18"/>
    <mergeCell ref="Q12:Q14"/>
    <mergeCell ref="W10:W11"/>
    <mergeCell ref="X10:X11"/>
    <mergeCell ref="Y10:AB10"/>
    <mergeCell ref="S10:S11"/>
    <mergeCell ref="T10:T11"/>
    <mergeCell ref="U10:U11"/>
    <mergeCell ref="V10:V11"/>
    <mergeCell ref="T15:T18"/>
    <mergeCell ref="AF15:AF18"/>
    <mergeCell ref="X12:X18"/>
    <mergeCell ref="Y12:Y18"/>
    <mergeCell ref="Z12:Z15"/>
    <mergeCell ref="AA12:AA18"/>
    <mergeCell ref="AB12:AB18"/>
    <mergeCell ref="AC12:AC18"/>
    <mergeCell ref="R12:R14"/>
    <mergeCell ref="S12:S13"/>
    <mergeCell ref="T12:T13"/>
    <mergeCell ref="U12:U18"/>
    <mergeCell ref="V12:V18"/>
    <mergeCell ref="W12:W18"/>
    <mergeCell ref="A22:B22"/>
    <mergeCell ref="C22:Y22"/>
    <mergeCell ref="Z22:AC22"/>
    <mergeCell ref="AD22:AG22"/>
    <mergeCell ref="A23:B23"/>
    <mergeCell ref="C23:Y23"/>
    <mergeCell ref="Z23:AC23"/>
    <mergeCell ref="AD23:AG23"/>
    <mergeCell ref="E16:E18"/>
    <mergeCell ref="Z17:Z18"/>
    <mergeCell ref="A19:AG19"/>
    <mergeCell ref="A20:AG20"/>
    <mergeCell ref="A21:B21"/>
    <mergeCell ref="C21:Y21"/>
    <mergeCell ref="Z21:AC21"/>
    <mergeCell ref="AD21:AG21"/>
    <mergeCell ref="AD12:AD18"/>
    <mergeCell ref="AE12:AE18"/>
    <mergeCell ref="AF12:AF14"/>
    <mergeCell ref="AG12:AG18"/>
    <mergeCell ref="O15:O18"/>
    <mergeCell ref="Q15:Q18"/>
    <mergeCell ref="R15:R18"/>
    <mergeCell ref="S15:S18"/>
    <mergeCell ref="A24:B24"/>
    <mergeCell ref="C24:Y24"/>
    <mergeCell ref="Z24:AC24"/>
    <mergeCell ref="AD24:AG24"/>
    <mergeCell ref="A25:AG25"/>
    <mergeCell ref="A26:F26"/>
    <mergeCell ref="G26:L26"/>
    <mergeCell ref="M26:V26"/>
    <mergeCell ref="W26:AA26"/>
    <mergeCell ref="AB26:AG26"/>
    <mergeCell ref="B27:F27"/>
    <mergeCell ref="H27:L27"/>
    <mergeCell ref="O27:V27"/>
    <mergeCell ref="X27:AA27"/>
    <mergeCell ref="AC27:AG27"/>
    <mergeCell ref="B28:F28"/>
    <mergeCell ref="H28:L28"/>
    <mergeCell ref="O28:V28"/>
    <mergeCell ref="X28:AA28"/>
    <mergeCell ref="AC28:AG28"/>
  </mergeCells>
  <conditionalFormatting sqref="J12:J18">
    <cfRule type="containsText" dxfId="7" priority="5" operator="containsText" text="EXTREMO">
      <formula>NOT(ISERROR(SEARCH("EXTREMO",J12)))</formula>
    </cfRule>
    <cfRule type="containsText" dxfId="6" priority="6" operator="containsText" text="ALTO">
      <formula>NOT(ISERROR(SEARCH("ALTO",J12)))</formula>
    </cfRule>
    <cfRule type="containsText" dxfId="5" priority="7" operator="containsText" text="MODERADO">
      <formula>NOT(ISERROR(SEARCH("MODERADO",J12)))</formula>
    </cfRule>
    <cfRule type="containsText" dxfId="4" priority="8" operator="containsText" text="BAJO">
      <formula>NOT(ISERROR(SEARCH("BAJO",J12)))</formula>
    </cfRule>
  </conditionalFormatting>
  <conditionalFormatting sqref="U12:U18">
    <cfRule type="containsText" dxfId="3" priority="1" operator="containsText" text="EXTREMO">
      <formula>NOT(ISERROR(SEARCH("EXTREMO",U12)))</formula>
    </cfRule>
    <cfRule type="containsText" dxfId="2" priority="2" operator="containsText" text="MODERADO">
      <formula>NOT(ISERROR(SEARCH("MODERADO",U12)))</formula>
    </cfRule>
    <cfRule type="containsText" dxfId="1" priority="3" operator="containsText" text="ALTO">
      <formula>NOT(ISERROR(SEARCH("ALTO",U12)))</formula>
    </cfRule>
    <cfRule type="containsText" dxfId="0" priority="4" operator="containsText" text="BAJO">
      <formula>NOT(ISERROR(SEARCH("BAJO",U12)))</formula>
    </cfRule>
  </conditionalFormatting>
  <dataValidations count="15">
    <dataValidation type="list" allowBlank="1" showInputMessage="1" showErrorMessage="1" sqref="U12:U18" xr:uid="{2D937B87-D7AD-4D73-96B0-F7AB51C307AC}">
      <formula1>$AO$10:$AO$34</formula1>
    </dataValidation>
    <dataValidation type="list" allowBlank="1" showInputMessage="1" showErrorMessage="1" sqref="AA12:AA18" xr:uid="{B60B2558-78EA-4543-8FDF-939FBC5AABA8}">
      <formula1>$AN$12:$AN$13</formula1>
    </dataValidation>
    <dataValidation type="list" allowBlank="1" showInputMessage="1" showErrorMessage="1" sqref="D12:D18" xr:uid="{443145C8-AC50-417C-A22B-169D0788286E}">
      <formula1>$AN$2:$AN$8</formula1>
    </dataValidation>
    <dataValidation type="list" allowBlank="1" showInputMessage="1" showErrorMessage="1" sqref="V12:V18" xr:uid="{B8AE2248-E196-46CA-A30F-B9F04896CF6F}">
      <formula1>$AH$14:$AK$14</formula1>
    </dataValidation>
    <dataValidation type="list" allowBlank="1" showInputMessage="1" showErrorMessage="1" sqref="G12:G18" xr:uid="{41BC1774-BCBE-4158-BDC1-FC890BEC3BD3}">
      <formula1>$AL$2:$AL$6</formula1>
    </dataValidation>
    <dataValidation type="list" allowBlank="1" showInputMessage="1" showErrorMessage="1" sqref="H12:H18" xr:uid="{9C1A49B2-22E1-4DE0-A254-939E68393197}">
      <formula1>$AL$10:$AL$14</formula1>
    </dataValidation>
    <dataValidation type="list" allowBlank="1" showInputMessage="1" showErrorMessage="1" sqref="M15" xr:uid="{F01AA727-359B-4927-A83A-9917992EF9FE}">
      <formula1>$AJ$16:$AL$16</formula1>
    </dataValidation>
    <dataValidation type="list" allowBlank="1" showInputMessage="1" showErrorMessage="1" sqref="T12 S12:S13" xr:uid="{1BA70AB3-C61B-4937-955A-6C411EB2BCD0}">
      <formula1>$AH$15:$AH$17</formula1>
    </dataValidation>
    <dataValidation type="list" allowBlank="1" showInputMessage="1" showErrorMessage="1" sqref="P12" xr:uid="{C6803FB9-899C-4F64-9A1B-048A4E0C3E0B}">
      <formula1>$AH$10:$AJ$10</formula1>
    </dataValidation>
    <dataValidation type="list" allowBlank="1" showInputMessage="1" showErrorMessage="1" sqref="M17" xr:uid="{3B1A8E05-42FA-413F-9AF7-871CB96A68C7}">
      <formula1>$AH$8:$AI$8</formula1>
    </dataValidation>
    <dataValidation type="list" allowBlank="1" showInputMessage="1" showErrorMessage="1" sqref="M16" xr:uid="{B86855E0-621C-4699-90F5-3BBD199A25EF}">
      <formula1>$AH$7:$AI$7</formula1>
    </dataValidation>
    <dataValidation type="list" allowBlank="1" showInputMessage="1" showErrorMessage="1" sqref="M14" xr:uid="{85D8290D-DCE5-4635-BD7B-D3642CF2A65F}">
      <formula1>$AH$5:$AI$5</formula1>
    </dataValidation>
    <dataValidation type="list" allowBlank="1" showInputMessage="1" showErrorMessage="1" sqref="M13" xr:uid="{06D24701-A1EE-4D0C-A340-66557BB238FB}">
      <formula1>$AH$4:$AI$4</formula1>
    </dataValidation>
    <dataValidation type="list" allowBlank="1" showInputMessage="1" showErrorMessage="1" sqref="M12" xr:uid="{4AB2D764-AD81-4C79-902A-40DE9762BCAB}">
      <formula1>$AH$2:$AH$3</formula1>
    </dataValidation>
    <dataValidation type="list" allowBlank="1" showInputMessage="1" showErrorMessage="1" sqref="M18" xr:uid="{0DBB44D3-87AD-4F87-9519-3528AB753293}">
      <formula1>$AH$9:$AJ$9</formula1>
    </dataValidation>
  </dataValidations>
  <printOptions horizontalCentered="1"/>
  <pageMargins left="0" right="0" top="0.39370078740157483" bottom="0.51181102362204722" header="0.31496062992125984" footer="0.31496062992125984"/>
  <pageSetup scale="1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10</vt:i4>
      </vt:variant>
    </vt:vector>
  </HeadingPairs>
  <TitlesOfParts>
    <vt:vector size="21" baseType="lpstr">
      <vt:lpstr>MAPA DE RIESGOS CORRUPCIÓN</vt:lpstr>
      <vt:lpstr>ATENCIÓN A LA CIUDADANÍA</vt:lpstr>
      <vt:lpstr>DESARROLLO HUMANO</vt:lpstr>
      <vt:lpstr>AMBIENTAL</vt:lpstr>
      <vt:lpstr>MANTENIMIENTO DE BIENES</vt:lpstr>
      <vt:lpstr>SERVICIOS ADMINISTRATIVOS</vt:lpstr>
      <vt:lpstr>SISTEMAS</vt:lpstr>
      <vt:lpstr>GFINANCIERA PRES</vt:lpstr>
      <vt:lpstr>ALMACÉN</vt:lpstr>
      <vt:lpstr>DOCUMENTAL</vt:lpstr>
      <vt:lpstr>CID</vt:lpstr>
      <vt:lpstr>ALMACÉN!Área_de_impresión</vt:lpstr>
      <vt:lpstr>AMBIENTAL!Área_de_impresión</vt:lpstr>
      <vt:lpstr>'ATENCIÓN A LA CIUDADANÍA'!Área_de_impresión</vt:lpstr>
      <vt:lpstr>CID!Área_de_impresión</vt:lpstr>
      <vt:lpstr>'DESARROLLO HUMANO'!Área_de_impresión</vt:lpstr>
      <vt:lpstr>DOCUMENTAL!Área_de_impresión</vt:lpstr>
      <vt:lpstr>'GFINANCIERA PRES'!Área_de_impresión</vt:lpstr>
      <vt:lpstr>'MANTENIMIENTO DE BIENES'!Área_de_impresión</vt:lpstr>
      <vt:lpstr>'SERVICIOS ADMINISTRATIVOS'!Área_de_impresión</vt:lpstr>
      <vt:lpstr>SISTEMAS!Área_de_impresión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Hernan Humberto Parra</dc:creator>
  <cp:lastModifiedBy>Yuly Milena Gomez Romero</cp:lastModifiedBy>
  <cp:lastPrinted>2016-11-25T16:21:45Z</cp:lastPrinted>
  <dcterms:created xsi:type="dcterms:W3CDTF">2016-10-28T13:56:30Z</dcterms:created>
  <dcterms:modified xsi:type="dcterms:W3CDTF">2020-02-05T21:08:51Z</dcterms:modified>
</cp:coreProperties>
</file>