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cm\Desktop\Publicar informes\"/>
    </mc:Choice>
  </mc:AlternateContent>
  <bookViews>
    <workbookView xWindow="0" yWindow="0" windowWidth="24000" windowHeight="9735"/>
  </bookViews>
  <sheets>
    <sheet name="REQUERIMIENTOS IV TRIMESTRE" sheetId="5" r:id="rId1"/>
  </sheets>
  <externalReferences>
    <externalReference r:id="rId2"/>
  </externalReferences>
  <definedNames>
    <definedName name="_xlnm._FilterDatabase" localSheetId="0" hidden="1">'REQUERIMIENTOS IV TRIMESTRE'!$A$5:$U$61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1" i="5" l="1"/>
  <c r="R61" i="5" s="1"/>
  <c r="P61" i="5"/>
  <c r="H61" i="5"/>
  <c r="E61" i="5"/>
  <c r="Q60" i="5"/>
  <c r="R60" i="5" s="1"/>
  <c r="P60" i="5"/>
  <c r="H60" i="5"/>
  <c r="E60" i="5"/>
  <c r="Q59" i="5"/>
  <c r="R59" i="5" s="1"/>
  <c r="P59" i="5"/>
  <c r="H59" i="5"/>
  <c r="E59" i="5"/>
  <c r="Q58" i="5"/>
  <c r="R58" i="5" s="1"/>
  <c r="P58" i="5"/>
  <c r="H58" i="5"/>
  <c r="E58" i="5"/>
  <c r="Q57" i="5"/>
  <c r="R57" i="5" s="1"/>
  <c r="P57" i="5"/>
  <c r="H57" i="5"/>
  <c r="E57" i="5"/>
  <c r="Q56" i="5"/>
  <c r="R56" i="5" s="1"/>
  <c r="P56" i="5"/>
  <c r="H56" i="5"/>
  <c r="E56" i="5"/>
  <c r="Q55" i="5"/>
  <c r="R55" i="5" s="1"/>
  <c r="P55" i="5"/>
  <c r="H55" i="5"/>
  <c r="E55" i="5"/>
  <c r="Q54" i="5"/>
  <c r="R54" i="5" s="1"/>
  <c r="P54" i="5"/>
  <c r="H54" i="5"/>
  <c r="E54" i="5"/>
  <c r="Q53" i="5"/>
  <c r="R53" i="5" s="1"/>
  <c r="P53" i="5"/>
  <c r="H53" i="5"/>
  <c r="E53" i="5"/>
  <c r="Q52" i="5"/>
  <c r="R52" i="5" s="1"/>
  <c r="P52" i="5"/>
  <c r="H52" i="5"/>
  <c r="E52" i="5"/>
  <c r="Q51" i="5"/>
  <c r="R51" i="5" s="1"/>
  <c r="P51" i="5"/>
  <c r="H51" i="5"/>
  <c r="E51" i="5"/>
  <c r="Q50" i="5"/>
  <c r="R50" i="5" s="1"/>
  <c r="P50" i="5"/>
  <c r="H50" i="5"/>
  <c r="E50" i="5"/>
  <c r="Q49" i="5"/>
  <c r="R49" i="5" s="1"/>
  <c r="P49" i="5"/>
  <c r="H49" i="5"/>
  <c r="E49" i="5"/>
  <c r="Q48" i="5"/>
  <c r="R48" i="5" s="1"/>
  <c r="P48" i="5"/>
  <c r="H48" i="5"/>
  <c r="E48" i="5"/>
  <c r="Q47" i="5"/>
  <c r="R47" i="5" s="1"/>
  <c r="P47" i="5"/>
  <c r="H47" i="5"/>
  <c r="E47" i="5"/>
  <c r="Q46" i="5"/>
  <c r="R46" i="5" s="1"/>
  <c r="P46" i="5"/>
  <c r="H46" i="5"/>
  <c r="E46" i="5"/>
  <c r="Q45" i="5"/>
  <c r="R45" i="5" s="1"/>
  <c r="P45" i="5"/>
  <c r="H45" i="5"/>
  <c r="E45" i="5"/>
  <c r="Q44" i="5"/>
  <c r="R44" i="5" s="1"/>
  <c r="P44" i="5"/>
  <c r="H44" i="5"/>
  <c r="E44" i="5"/>
  <c r="Q43" i="5"/>
  <c r="R43" i="5" s="1"/>
  <c r="P43" i="5"/>
  <c r="H43" i="5"/>
  <c r="E43" i="5"/>
  <c r="Q42" i="5"/>
  <c r="R42" i="5" s="1"/>
  <c r="P42" i="5"/>
  <c r="H42" i="5"/>
  <c r="E42" i="5"/>
  <c r="Q41" i="5"/>
  <c r="R41" i="5" s="1"/>
  <c r="P41" i="5"/>
  <c r="H41" i="5"/>
  <c r="E41" i="5"/>
  <c r="Q40" i="5"/>
  <c r="R40" i="5" s="1"/>
  <c r="P40" i="5"/>
  <c r="H40" i="5"/>
  <c r="E40" i="5"/>
  <c r="Q39" i="5"/>
  <c r="R39" i="5" s="1"/>
  <c r="P39" i="5"/>
  <c r="H39" i="5"/>
  <c r="E39" i="5"/>
  <c r="Q38" i="5"/>
  <c r="R38" i="5" s="1"/>
  <c r="H38" i="5"/>
  <c r="E38" i="5"/>
  <c r="Q37" i="5"/>
  <c r="R37" i="5" s="1"/>
  <c r="H37" i="5"/>
  <c r="E37" i="5"/>
  <c r="Q36" i="5"/>
  <c r="R36" i="5" s="1"/>
  <c r="H36" i="5"/>
  <c r="E36" i="5"/>
  <c r="Q35" i="5"/>
  <c r="R35" i="5" s="1"/>
  <c r="H35" i="5"/>
  <c r="E35" i="5"/>
  <c r="Q34" i="5"/>
  <c r="R34" i="5" s="1"/>
  <c r="H34" i="5"/>
  <c r="E34" i="5"/>
  <c r="Q33" i="5"/>
  <c r="R33" i="5" s="1"/>
  <c r="H33" i="5"/>
  <c r="E33" i="5"/>
  <c r="Q32" i="5"/>
  <c r="R32" i="5" s="1"/>
  <c r="P32" i="5"/>
  <c r="H32" i="5"/>
  <c r="E32" i="5"/>
  <c r="Q31" i="5"/>
  <c r="R31" i="5" s="1"/>
  <c r="P31" i="5"/>
  <c r="H31" i="5"/>
  <c r="E31" i="5"/>
  <c r="Q30" i="5"/>
  <c r="R30" i="5" s="1"/>
  <c r="P30" i="5"/>
  <c r="H30" i="5"/>
  <c r="E30" i="5"/>
  <c r="Q29" i="5"/>
  <c r="R29" i="5" s="1"/>
  <c r="P29" i="5"/>
  <c r="H29" i="5"/>
  <c r="E29" i="5"/>
  <c r="Q28" i="5"/>
  <c r="R28" i="5" s="1"/>
  <c r="P28" i="5"/>
  <c r="H28" i="5"/>
  <c r="E28" i="5"/>
  <c r="Q27" i="5"/>
  <c r="R27" i="5" s="1"/>
  <c r="P27" i="5"/>
  <c r="H27" i="5"/>
  <c r="E27" i="5"/>
  <c r="Q26" i="5"/>
  <c r="R26" i="5" s="1"/>
  <c r="P26" i="5"/>
  <c r="H26" i="5"/>
  <c r="E26" i="5"/>
  <c r="Q25" i="5"/>
  <c r="R25" i="5" s="1"/>
  <c r="P25" i="5"/>
  <c r="H25" i="5"/>
  <c r="E25" i="5"/>
  <c r="Q24" i="5"/>
  <c r="R24" i="5" s="1"/>
  <c r="P24" i="5"/>
  <c r="H24" i="5"/>
  <c r="E24" i="5"/>
  <c r="Q23" i="5"/>
  <c r="R23" i="5" s="1"/>
  <c r="P23" i="5"/>
  <c r="H23" i="5"/>
  <c r="E23" i="5"/>
  <c r="Q22" i="5"/>
  <c r="R22" i="5" s="1"/>
  <c r="P22" i="5"/>
  <c r="H22" i="5"/>
  <c r="E22" i="5"/>
  <c r="Q21" i="5"/>
  <c r="R21" i="5" s="1"/>
  <c r="P21" i="5"/>
  <c r="H21" i="5"/>
  <c r="E21" i="5"/>
  <c r="Q20" i="5"/>
  <c r="R20" i="5" s="1"/>
  <c r="P20" i="5"/>
  <c r="H20" i="5"/>
  <c r="E20" i="5"/>
  <c r="Q19" i="5"/>
  <c r="R19" i="5" s="1"/>
  <c r="P19" i="5"/>
  <c r="H19" i="5"/>
  <c r="E19" i="5"/>
  <c r="Q18" i="5"/>
  <c r="R18" i="5" s="1"/>
  <c r="P18" i="5"/>
  <c r="H18" i="5"/>
  <c r="E18" i="5"/>
  <c r="Q17" i="5"/>
  <c r="R17" i="5" s="1"/>
  <c r="P17" i="5"/>
  <c r="H17" i="5"/>
  <c r="E17" i="5"/>
  <c r="Q16" i="5"/>
  <c r="R16" i="5" s="1"/>
  <c r="P16" i="5"/>
  <c r="H16" i="5"/>
  <c r="E16" i="5"/>
  <c r="Q15" i="5"/>
  <c r="R15" i="5" s="1"/>
  <c r="P15" i="5"/>
  <c r="H15" i="5"/>
  <c r="E15" i="5"/>
  <c r="Q14" i="5"/>
  <c r="R14" i="5" s="1"/>
  <c r="P14" i="5"/>
  <c r="H14" i="5"/>
  <c r="E14" i="5"/>
  <c r="Q13" i="5"/>
  <c r="R13" i="5" s="1"/>
  <c r="P13" i="5"/>
  <c r="H13" i="5"/>
  <c r="E13" i="5"/>
  <c r="Q12" i="5"/>
  <c r="R12" i="5" s="1"/>
  <c r="P12" i="5"/>
  <c r="H12" i="5"/>
  <c r="E12" i="5"/>
  <c r="Q11" i="5"/>
  <c r="R11" i="5" s="1"/>
  <c r="P11" i="5"/>
  <c r="H11" i="5"/>
  <c r="E11" i="5"/>
  <c r="Q10" i="5"/>
  <c r="R10" i="5" s="1"/>
  <c r="P10" i="5"/>
  <c r="H10" i="5"/>
  <c r="E10" i="5"/>
  <c r="Q9" i="5"/>
  <c r="R9" i="5" s="1"/>
  <c r="P9" i="5"/>
  <c r="H9" i="5"/>
  <c r="E9" i="5"/>
  <c r="Q8" i="5"/>
  <c r="R8" i="5" s="1"/>
  <c r="P8" i="5"/>
  <c r="H8" i="5"/>
  <c r="E8" i="5"/>
  <c r="Q7" i="5"/>
  <c r="R7" i="5" s="1"/>
  <c r="P7" i="5"/>
  <c r="H7" i="5"/>
  <c r="E7" i="5"/>
  <c r="Q6" i="5"/>
  <c r="R6" i="5" s="1"/>
  <c r="P6" i="5"/>
  <c r="H6" i="5"/>
  <c r="E6" i="5"/>
  <c r="E70" i="5" l="1"/>
  <c r="S4" i="5"/>
  <c r="S35" i="5" l="1"/>
  <c r="S37" i="5"/>
  <c r="S33" i="5"/>
  <c r="S8" i="5"/>
  <c r="S24" i="5"/>
  <c r="S41" i="5"/>
  <c r="S57" i="5"/>
  <c r="S17" i="5"/>
  <c r="S42" i="5"/>
  <c r="S58" i="5"/>
  <c r="S18" i="5"/>
  <c r="S38" i="5"/>
  <c r="S51" i="5"/>
  <c r="S11" i="5"/>
  <c r="S27" i="5"/>
  <c r="S44" i="5"/>
  <c r="S60" i="5"/>
  <c r="S34" i="5"/>
  <c r="S53" i="5"/>
  <c r="S29" i="5"/>
  <c r="S14" i="5"/>
  <c r="S47" i="5"/>
  <c r="S23" i="5"/>
  <c r="S56" i="5"/>
  <c r="S12" i="5"/>
  <c r="S28" i="5"/>
  <c r="S45" i="5"/>
  <c r="S61" i="5"/>
  <c r="S21" i="5"/>
  <c r="S46" i="5"/>
  <c r="S6" i="5"/>
  <c r="S22" i="5"/>
  <c r="S39" i="5"/>
  <c r="S55" i="5"/>
  <c r="S15" i="5"/>
  <c r="S31" i="5"/>
  <c r="S48" i="5"/>
  <c r="S16" i="5"/>
  <c r="S32" i="5"/>
  <c r="S49" i="5"/>
  <c r="S9" i="5"/>
  <c r="S25" i="5"/>
  <c r="S50" i="5"/>
  <c r="S10" i="5"/>
  <c r="S26" i="5"/>
  <c r="S43" i="5"/>
  <c r="S59" i="5"/>
  <c r="S19" i="5"/>
  <c r="S36" i="5"/>
  <c r="S52" i="5"/>
  <c r="S20" i="5"/>
  <c r="S13" i="5"/>
  <c r="S54" i="5"/>
  <c r="S30" i="5"/>
  <c r="S7" i="5"/>
  <c r="S40" i="5"/>
  <c r="F69" i="5"/>
  <c r="E71" i="5"/>
  <c r="E72" i="5" s="1"/>
  <c r="E73" i="5" s="1"/>
  <c r="E74" i="5" s="1"/>
  <c r="E75" i="5" s="1"/>
  <c r="E76" i="5" s="1"/>
  <c r="E77" i="5" s="1"/>
  <c r="E78" i="5" s="1"/>
  <c r="E79" i="5" s="1"/>
  <c r="E80" i="5" s="1"/>
  <c r="F75" i="5"/>
  <c r="F72" i="5"/>
  <c r="F78" i="5"/>
  <c r="D81" i="5"/>
  <c r="G69" i="5"/>
  <c r="G78" i="5" l="1"/>
  <c r="G72" i="5"/>
  <c r="G75" i="5"/>
  <c r="F81" i="5"/>
</calcChain>
</file>

<file path=xl/sharedStrings.xml><?xml version="1.0" encoding="utf-8"?>
<sst xmlns="http://schemas.openxmlformats.org/spreadsheetml/2006/main" count="616" uniqueCount="279">
  <si>
    <t>PROCESO</t>
  </si>
  <si>
    <t>ATENCIÓN A LA CIUDADANIA</t>
  </si>
  <si>
    <t>CÓDIGO</t>
  </si>
  <si>
    <t>A-ACI-FT-003</t>
  </si>
  <si>
    <t>VERSIÓN</t>
  </si>
  <si>
    <t>04</t>
  </si>
  <si>
    <t xml:space="preserve">FORMATO </t>
  </si>
  <si>
    <t>CONTROL DE REQUERIMIENTOS CIUDADANOS</t>
  </si>
  <si>
    <t>PÁGINA:</t>
  </si>
  <si>
    <t>1 DE 1</t>
  </si>
  <si>
    <t>VIGENTE DESDE</t>
  </si>
  <si>
    <t>Q</t>
  </si>
  <si>
    <t>MENSUAL</t>
  </si>
  <si>
    <t>TIPO REQ.</t>
  </si>
  <si>
    <t>REQUERIMIENTO</t>
  </si>
  <si>
    <t>ESTADO REQ</t>
  </si>
  <si>
    <t>RADICADO IDIPRON</t>
  </si>
  <si>
    <t>FECHA INGRESO REQ</t>
  </si>
  <si>
    <t>FECHA DE VENCIMIENTO</t>
  </si>
  <si>
    <t>FECHA DE RESPUESTA</t>
  </si>
  <si>
    <t>NOMBRE</t>
  </si>
  <si>
    <t>ASUNTO REQUERIMIENTO</t>
  </si>
  <si>
    <t>TIPIFICACION SERVICIOS</t>
  </si>
  <si>
    <t>CLASIFICADO A</t>
  </si>
  <si>
    <t>CANAL</t>
  </si>
  <si>
    <t>RESPUESTA</t>
  </si>
  <si>
    <t>ASUNTO 2</t>
  </si>
  <si>
    <t xml:space="preserve">       Fuera de términos
       Ultimo día
       Dentro de términos</t>
  </si>
  <si>
    <t>RANGOS DE CONTESTACION</t>
  </si>
  <si>
    <t>DIAS FALTANTES DE VENCIMIENTO</t>
  </si>
  <si>
    <t>PETICIÓN INTERÉS GENERAL</t>
  </si>
  <si>
    <t>N/A</t>
  </si>
  <si>
    <t>TEMAS ADMINISTRATIVOS</t>
  </si>
  <si>
    <t>SUBMETODOS</t>
  </si>
  <si>
    <t>WEB</t>
  </si>
  <si>
    <t>PETICIÓN INTERÉS PARTICULAR</t>
  </si>
  <si>
    <t>COMEDORES</t>
  </si>
  <si>
    <t>DIRECCION</t>
  </si>
  <si>
    <t>TEMAS MISIONALES UPIS</t>
  </si>
  <si>
    <t>JURIDICA</t>
  </si>
  <si>
    <t>SUBFINANCIERA</t>
  </si>
  <si>
    <t>DESARROLLO HUMANO</t>
  </si>
  <si>
    <t>QUEJA</t>
  </si>
  <si>
    <t>SOLICITUD DE INFORMACIÓN</t>
  </si>
  <si>
    <t>ANÓNIMO</t>
  </si>
  <si>
    <t>RECLAMO</t>
  </si>
  <si>
    <t>BUZÓN</t>
  </si>
  <si>
    <t>SUGERENCIA</t>
  </si>
  <si>
    <t>FELICITACIÓN</t>
  </si>
  <si>
    <t>TEMAS ADMINISTRATIVOS CONVENIOS</t>
  </si>
  <si>
    <t>Total</t>
  </si>
  <si>
    <t>Acumulado</t>
  </si>
  <si>
    <t>Trimestre</t>
  </si>
  <si>
    <t>Variación</t>
  </si>
  <si>
    <t>ENERO</t>
  </si>
  <si>
    <t>FEBRERO</t>
  </si>
  <si>
    <t>MARZO</t>
  </si>
  <si>
    <t>ABRIL</t>
  </si>
  <si>
    <t>MAYO</t>
  </si>
  <si>
    <t>JUNIO</t>
  </si>
  <si>
    <t>JULIO</t>
  </si>
  <si>
    <t>AGOSTO</t>
  </si>
  <si>
    <t>SEPTIEMBRE</t>
  </si>
  <si>
    <t>OCTUBRE</t>
  </si>
  <si>
    <t>NOVIEMBRE</t>
  </si>
  <si>
    <t>DICIEMBRE</t>
  </si>
  <si>
    <t>TOTAL VIGENCIA 2015</t>
  </si>
  <si>
    <t>SUB</t>
  </si>
  <si>
    <t>TIPO DE RESPUESTA</t>
  </si>
  <si>
    <t>DEMANDA SEGUIMIENTO</t>
  </si>
  <si>
    <t>SI</t>
  </si>
  <si>
    <t>ALIMENTACIÓN</t>
  </si>
  <si>
    <t>CONSULTA</t>
  </si>
  <si>
    <t>DENUNCIA</t>
  </si>
  <si>
    <t>SOLICITUD DE INTERVENCION</t>
  </si>
  <si>
    <t>JUAN MANUEL BOHORQUEZ</t>
  </si>
  <si>
    <t>AGRADECIMIENTO POR SERVICIOS PRESTADOS</t>
  </si>
  <si>
    <t>JMC026</t>
  </si>
  <si>
    <t>EXISTE UNA SEÑORA QUE DEAMBULA POR EL BARRIO DE SAN CIPRIANO Y PARTE D LA CALLE 170, SUGIERO QUE NECESITA AYUDA ,SI EN SUS MANOS ESTA , SERIA BUENO , GRACIAS .</t>
  </si>
  <si>
    <t>JMC027</t>
  </si>
  <si>
    <t>JAIME ENRIQUE MORENO DIAZ</t>
  </si>
  <si>
    <t>PETICION PROCEDENTE DE LA DEFENSORIA DEL PUEBLO. PETICIONARIO SOLICITA INSTALCION DE BAÑOS PUBLICOS SUFICIENTES EN LA CAPITAL DEL PAIS</t>
  </si>
  <si>
    <t>2016EE26-10-2016</t>
  </si>
  <si>
    <t>JMC028</t>
  </si>
  <si>
    <t>DE ACUERDO AL DOCUMENTO ADJUNTO REMITIDO POR EL CENTRO ZONAL ESPECIALIZADO REVIVIR DEL ICBF; EL PETICIONARIO/A ANO MIMO/A SE COMUNICA PARA PONER EN CONOCIMIENTO LA SITUACIÓN DE CONSUMO DE SUSTANCIAS PSICOACTIVAS DE UN ADOLESCENTE DE APROXIMADAMENTE DE 17 AÑOS DE EDAD, QUIEN PERMANECE SOLO DESDE LAS 12:00 P.M HASTA LAS 4:00 A.M, TODOS LOS DÍAS, DEBIDO A QUE SU PROGENITORA, LA SEÑORA MARISOL CAMELO PACANCHIPE, SE VA A TRABAJAR Y LLEGA A ESA HORA. MANIFIESTA QUE MIENTRAS ELLA NO ESTA, EL ADOLESCENTE DEJAR INGRESAR A SU CASA SU GRUPO DE PARES, DONDE SE PRESUME EL CONSUMO DE PSI COACTIVOS COMO MARIHUANA. AGREDA QUE SE HAN VISTO EN RIÑAS CON ARMAS BLANCA, EN CONTRA DE GRUPOS ORGANIZADOS CONOCIDOS COMO PANDILLAS, DE OTROS SECTORES. LA COMUNIDAD ESTA INCONFORME POR ESTA SITUACIÓN. EL ADOLESCENTE RESIDE EN LA CARRERA 65 A NO. 1 A-15 EN EL BARRIO GALÁN LAS BRISAS LOCALIDAD DE PUENTE ARANDA. POR LO ANTERIOR SE SOLICITA INTERVENCIÓN.</t>
  </si>
  <si>
    <t>2016EE2892</t>
  </si>
  <si>
    <t>YAG106</t>
  </si>
  <si>
    <t>AMPARO CT</t>
  </si>
  <si>
    <t>USUARIO DEL COMEDOR USME SOLICITA CAMBIO DE HORARIO PARA ATENCION TERCERA EDAD</t>
  </si>
  <si>
    <t>JMC029</t>
  </si>
  <si>
    <t xml:space="preserve">LA CIUDADANA SE COMUNICA EL DIA DE HOY 07 DE OCTUBRE DE 2016 A LA LINEA 195 A LAS 07:00 PM A MANIFESTAR SU INCONFORMIDAD CON LA EMPRESA DE VIGILANCIA QUE TIENE CONTRATADAEL INSTITUTO DISTRITAL PARA LA PROTECCION DE LA NIÑEZ Y LA JUVENTUD IDIPRON EN EL LOTE UBICADO EN LA DIRECCION CALLE 28B SUR 10 H 60 ESTE BARRIO SAN BLAS LOCALIDAD SAN CRISTOBAL PORQUE ALLI EN ESTE LUGAR LA EMPRESA CONTRATADA TIENE EN SERVICIO CANINOS ENTRENADOS PARA DEFENSA Y CUIDO DE LAS INSTALACIONES. EN ESTA SEMANA APROXIMADAMENTE EL MIERCOLES UNO DE ESTOS CANINOS FUE SACADO DE EL LOTE A LA VIA PUBLICA PORQUE PRESENTA INCONVENIENTES EN SALUD Y NO SE LE HA DADO UN MANEJO ADECUADO POR PARTE DE ESTA EMPRESA O QUE EL CANINO SEA DESPLAZADO A UN LUGAR SEGURO O ALISLADO DONDE PUEDA RECIBIR ATENCION OPORTUNA Y SE PUEDA RECUPERAR LA SOLICITUD DE LA CIUDADANA ES QUE ESTE CANINO PUEDE AGREDIR A ALGUN HABITANTE DE EL SECTOR OCASIONANDOLE UNA MORDEDURA LO CUAL PREOCUPA A LA COMUNIDAD QUEDA ALA ESPERA DE QUE SU REQUERIMIENTO SEA TENIDO EN CUENTA Y ESTE SIRVA PARA DEJAR PRECEDENTE QUE SE REPORTO LA PRESENCIA DE EL CANINO EN LA VIA PUBLICA SIN TOMAR NINGUNA MEDIDA PREVENTIVA PARA QUE EL RECIBA AYUDA O QUE NINGUNO VAYA A SALIR LASTIMADO Y SE TOMEN LAS MEDIDAS NECESARIAS </t>
  </si>
  <si>
    <t>2016EE2985</t>
  </si>
  <si>
    <t>JMC030</t>
  </si>
  <si>
    <t>ESTAMOS DENUNCIANDO LA PROSTITUCION EN LA TRANSVERSAL 113 D 67 B 15 YA QUE LA MAMA YANETH TUTA SALAZAR Y HOHN JAIRO ALFONSO COLOCAN A SUS HIJAS A PROSTITUIRSE LOS FINES DE SEMANA Y LAS GOLPEA SI NO LE AYUDAN A GENERAR INGRESOS LAS VENDE CON LSO BORRACHOS QUE TOMAN EN UN LOTE CONTIGUO DEL CUAL SE APODERO YA QUE ELLA NO ES LA DUEÑA OJALA LE PIDAN LA DOCUMENTACION DE CADA INMUEBLE Y VERAN QUE SE APODERO DEL LOTE DE LA TRANSVERSAL 113 D 67 B 19 EL CUAL ESTA CUBIERTO CON UNAS TEJAS GRISES COMO PUERTAS CON DOS PALOS DE MADERA EN DONDE HAY RATAS Y ES UN ASCO HAY CONDONES, DROGAS, Y TIENEN ENTERRADAS ARMAS Y REVOLVERES. ESTA SEÑORA YANETH TUTA AMENAZA A LOS VECINOS CON REVOLVER CADA QUE LLEGAN A SU CASA DICIENDOLES QUE SE TIENEN QUE QUEDAR CALLADOS O LOS MANDA VOLVER PEDACITOS YA QUE EN ESTE LOTE HAY TRES (3) CADAVERES ENTERRANOS Y NADIE HACE NADA, ESTE LOTE DE LA TRANSVERSAL 113 D 67 B 19 QUE NO TIENE PLAQUITA PERO QUE QUEDA AL LADO DE SU CASA EN LA RANSVERSAL 113 D 67 B 15 EN ESE BAR DE MUERTE DONDE SE COMERCIALIZAN ARMAS, HAY MICROTRAFICO Y ALMACENAR LICORES ADULTERADOS Y EXPENDE COCAINA ROSADA Y DROGA SINTETICA Y SON FAMILIARES DE LOS SALLAYINES DE BOGOTA, AGRADECEMOS NOS AYUDEN CON ESTA SITUACION YA QUE TODOS LOS VECINOS NOS HEMOS VISTO OBLIGADOS EN IRNOS DE NUESTRAS PROPIAS CASAS POR EL TEMOR DE QUE YANET TUTA SALAZAR Y SU ESPOSO JHON JAIRO NOS TIENEN AMENAZADOS A LOS VECINOS Y DEBEMOS INGRESAR AL LLEGAR DE TRABAJAR POR EL FRENTE DE ESTOS DOS INMUEBLES EN EL BARRIO LITUANIA ENGATIVA, ANTES DE QUE NOS DESAPAREZCAN AGRADECEMOS INGRESEN A ESE LOTE Y MIREN QUE HAY 3 CADAVERES ENTERRADOS DESDE 2013. SOY ANONIMO PORQUE ELLA NOS DICE NOS VA A PICAR POR PEDACITOS PORQUE TIENE COMPRADOS AL ARQUITECTOS, Y PERSONAS DE LA ALCALDIA LOCAL DE ENGATIVA Y A LOS POLICIAS DEL CAI DEL JABOQUE QUIENES CONOCEN DE LOS ENTIERROS DE CADAVERES EN ESTE LOTE CON TEJAS GRISES DE ZIN Y DOS PALOS Y A LOS CUALES LES PUSO CANCHAS DE TEJO Y CELEBRAN CADA MUERTO CON MECHAS Y GRITERIA.</t>
  </si>
  <si>
    <t>2016EE2886</t>
  </si>
  <si>
    <t>JMC01</t>
  </si>
  <si>
    <t>ANONIMO</t>
  </si>
  <si>
    <t>SE LLAMA CARLOS LARA Y ES UNA PERSONA MUY CON SUS EMPLEADOS EN EL OASIS IDIPRON ABUSA DE LOS HORARIOS DEL PERSONAL Y NADIE PUEDE DESIR YA QUE ES TRASLADADO O TRABAJO</t>
  </si>
  <si>
    <t>2016EE2898</t>
  </si>
  <si>
    <t>JMC032</t>
  </si>
  <si>
    <t>MELIDA USECHE RUEDA</t>
  </si>
  <si>
    <t>PETICION PROCEDENTE DE PRESIDENCIA. PETICIONARIA Y DEMAS FIRMANTES EXPRESAN SU PREOCUPACION POR LA SITUACION LABORAL DE LA SEÑORA MELIDA USECHE RUEDA, QUIEN DESPUES DE LABORAR POR APROXIMADAMENTE POR 11 AÑOS EN EL IDIPRON, A LA FECHA LA ENTIDAD EN MENSION NO LE RENOVO CONTRATO SIN TENER EN CUENTA SU ESTADO DE SALUD Y LOS PERJUICIOS QUE LE CAUSARON.</t>
  </si>
  <si>
    <t>2016EE2958</t>
  </si>
  <si>
    <t>JMC033</t>
  </si>
  <si>
    <t>ALEXANDER VEGA ARIZA</t>
  </si>
  <si>
    <t>REF: CAMPAÑA COLECTIVA DE DONACION, ESTANDO PROXIMOS A LA CELEBRACION DEL DIA DEL NIÑO Y CONSIDERANDO QUE EN LA ZONA TENEMOS MAS DE 535 NIÑOS EN CONDICIONES HUMILDES Y QUE SUS PADRES DE IGUAL MANERA CUENTAN CON RECURSOS ECONOMICOS INSUFICIENTES PARA SATISFACER SUS NECESIDADES, NOS DIRIGIMOS DE LA MANERA MAS HUMILDE Y RECURRIMOS A SU RECONOCIDA BENEVOLENCIA PARA QUE SE UNAN A LOS MAS NECESITADOS CON LA CAMPAÑA DE:DONACION VOLUNTARIA DE JUGUETES, KIDS ESCOLARES, REFRIGERIOS O DONACION LIBRE SI ASI LO DESEAN Y DE ESTA MANERA PODER ALIVIAR LA TRISTEZA EN SU DIA Y AGASAJARLOS CON SU VALIOSA DONACION.</t>
  </si>
  <si>
    <t>2016EE2864</t>
  </si>
  <si>
    <t>JMC034</t>
  </si>
  <si>
    <t>EDGAR HERNAN OVIEDO MORENO</t>
  </si>
  <si>
    <t>El siguiente tiene por objeto solicitar cita con usted y con el director del Instituto para dar a conocer la situación que me afecta por parte del IDIPRON, yo fui contratista en el año 2014 en febrero termine el contrato y desde alli no me han pagado lo que se me debe. De modo que solicito me atienda en su dependencia para dar a conocer las particularidades de este caso. Escribo a ustedes porque la oficina de submetodos educativos  no atiende mis correos, en lo que me parece a mi  una actitud completamente desconsiderada con alguien que fue contratista, y que le sirvió bien al Instituto.</t>
  </si>
  <si>
    <t>JMC035</t>
  </si>
  <si>
    <t>JHON ELIECER GUAQUETA</t>
  </si>
  <si>
    <t>CENTRO DE REHABILATACION BUENAS NOCHES, TENEMOS UN JOVEN DE 27 AÑOS CON PROBLEMAS DE DROGADICCION, LA VERDAD NO CONTAMOS CON EL PRESUPUESTO PARA UNA FUNDACIÓN PRIVADA, Y YA SE NOS HA COMPLICADO LA SITUACIÓN, YA LE DIMOS ULTIMÁTUM, ENTRE LA CALLE O UN CENTRO Y ACEPTO EL CENTRO DE REHABILITACIÓN, USTEDES NOS PODRÍAN AYUDAR? QUEDO ATENTO. MUCHAS GRACIAS.</t>
  </si>
  <si>
    <t>2016EE2891</t>
  </si>
  <si>
    <t>JMC036</t>
  </si>
  <si>
    <t>MARCELA ABADIA CUBILLOS</t>
  </si>
  <si>
    <t>BOGOTA D.C., 14 DE OCTUBRE DE 2016 DOCTOR: DANIEL MEJIA SECRETARIO DISTRITAL DE SEGURIDAD, CONVIVENCIA Y JUSTICIA ATENCIONALACIUDADANIA@GOBIERNOBOGOTA.GOV.CO EDIFICIO LIEVANO - CALLE 11 NO. 8-17 BOGOTA D.C. ASUNTO: TRASLADO POR COMPETENCIAS. RESPETADO DOCTOR MEJIA: DE LA MANERA MAS ATENTA, Y DE CONFORMIDAD CON LO SEÑALADO EN EL ARTICULO 21 DE LEY 1755 DE 2015, POR TRATARSE DE UN ASUNTO DE SU COMPETENCIA, NOS PERMITIMOS DAR TRASLADO DE LA SOLICITUD REALIZADA DE LA CIUDADANA MONICA PEDROZA GARCES, EN LA QUE SOLICITA LA SIGUIENTE INFORMACION: RECURSOS FINANCIEROS DESTINADOS AL SRPA EN BOGOTA D.C. (CIFRAS EN PESOS CORRIENTES). TANTO PARA LOS RUBROS DE FUNCIONAMIENTO COMO DE INVERSION EN LOS AÑOS DEL 2007 AL 2015. LA RESPUESTA PUEDE SER ENVIADA EN FORMATO DE EXCEL, AL CORREO ELECTRONICO MONICA.PEDROZAG@MPEDROZA.COM. COPIA FISICA O MAGNETICA DE LOS ESTUDIOS REALIZADOS POR SU ENTIDAD EN RELACION CON EL SISTEMA DE RESPONSABILIDAD PENAL DE ADOLESCENTES. EN VIRTUD DE LO ANTERIOR, AGRADECEMOS INFORMAR A ESTA DIRECCION EL TRAMITE ADELANTADO FRENTE A ESTA SOLICITUD. ASIMISMO, COMUNICAREMOS DEL PRESENTE TRASLADO A LA PETICIONARIA PARA ENTERARLA DE ESTA GESTION. CORDIALMENTE, MARCELA ABADIA CUBILLOS DIRECTORA DE POLITICA CRIMINAL Y PENITENCIARIA ANEXOS: UN (1) FOLIO. COPIA: MONICA PEDROZA GARCES - SOLICITANTE ELABORO: DIANA LUCIA OSORIO SANCHEZ REVISO: JOHANNA BADILLO APROBO: MARCELA ABADIA CUBILLOS EXT16-39287 3200.740.82</t>
  </si>
  <si>
    <t>2016EE2905</t>
  </si>
  <si>
    <t>JMC001</t>
  </si>
  <si>
    <t>JHON SEBASTIAN MEDINA</t>
  </si>
  <si>
    <t>SUGERIMOS QUE NOS DOTEN DE COMPUTADORES PARA LA SALA DE SISTEMAS PORQUE SOLO SIRVEN 6 , FALTAN PROFESORES, QUE NOS ORIENTEN EN LOS TALLERES DE EMPRENDIMIENTO, NECESITAMOS UN PROFESOR DE SISTEMAS PARA TODO EL AÑO</t>
  </si>
  <si>
    <t>2016EE3207</t>
  </si>
  <si>
    <t>JMC002</t>
  </si>
  <si>
    <t>CAROLINA SAENZ</t>
  </si>
  <si>
    <t>AGRADECE POR LA OPORTUNIDAD DE ESTAR EN LA VEGA Y POR EL TRATO RECIBIDO, PERO HACE LA SUGERENCIA PARA QUE LES NOMBREN EDUCADORES PARA HACER MAS COSAS Y NO PENSAR EN CONSUMO</t>
  </si>
  <si>
    <t>2016EE3175</t>
  </si>
  <si>
    <t>JMC003</t>
  </si>
  <si>
    <t>AGRADECE POR TODO LO QUE HICIERON POR LOS JOVENES QUE ESTABAN EN EL BROX Y AHORA SE ENCUENTRAN EN LA VEGA</t>
  </si>
  <si>
    <t>2016EE3218</t>
  </si>
  <si>
    <t>JMC004</t>
  </si>
  <si>
    <t>DENUNCIA POR FALSEDAD EN DOCUMENTO</t>
  </si>
  <si>
    <t>2016EE3203</t>
  </si>
  <si>
    <t>JMC005</t>
  </si>
  <si>
    <t>SANDRA PATRICIA GIL</t>
  </si>
  <si>
    <t>PROGRAMAS DE AYUDA JÓVENES CON PROBLEMAS DE CONSUMO BUEN DÍA, DE MANERA ATENTA ACUDO A USTEDES CON EL FIN DE SOLICITAR SU AYUDA Y/O DIRECCIÓN, TENGO UNA AMIGA QUE CUMPLIÓ 18 AÑOS EL PASADO MES DE AGOSTO, ELLA TIENE PROBLEMAS DE CONSUMO DE DROGAS, QUISIERA SABER COMO PUEDO OBTENER AYUDA PARA ELLA.</t>
  </si>
  <si>
    <t>JMC006</t>
  </si>
  <si>
    <t>MAIGER ALEXIS GARCIA VALENZUELA</t>
  </si>
  <si>
    <t>AGRADECE POR ESTAR EN LA VEGA Y CONSULTA LA POSIBILIDAD DE PERMITIRLE ESTAR CON EL HERMANO QUE TIENE 18 AÑOS PUES LA VERDAD LA MAMA NO RESPONDE Y NO QUIERE DEJARLO SOLO</t>
  </si>
  <si>
    <t>2016EE3214</t>
  </si>
  <si>
    <t>JMC007</t>
  </si>
  <si>
    <t>HELEN ACECTELO</t>
  </si>
  <si>
    <t>SOLICITA SI LES PUEDEN MANDAR JARDINERAS A TODAS LAS NIÑAS Y MEDIAS LARGAS, Y QUE LES HAGAN FIESTAS Y COMPARTIR CON LOS NIÑOS DEL EDEN</t>
  </si>
  <si>
    <t>2016EE32211</t>
  </si>
  <si>
    <t>JMC008</t>
  </si>
  <si>
    <t>MANIFIESTA QUE QUIERE MUCHO A LA DIRECTORA</t>
  </si>
  <si>
    <t>2016EE3217</t>
  </si>
  <si>
    <t>JMC009</t>
  </si>
  <si>
    <t>NATALIA</t>
  </si>
  <si>
    <t>SOLICITA QUE LES PERMITAN USAR LA PISCINA TODOS LOS DIAS Y SUGIERE QUE LOS LLEVEN A PASEOS</t>
  </si>
  <si>
    <t>2016EE3213</t>
  </si>
  <si>
    <t>JMC010</t>
  </si>
  <si>
    <t>SOLICITA REALIZAR ACTIVIDADES DE INTEGRACION CON LOS NIÑOS DEL EDEN Y LOS NIÑOS Y NIÑAS DE LA VEGA</t>
  </si>
  <si>
    <t>2016EE3222</t>
  </si>
  <si>
    <t>JMC011</t>
  </si>
  <si>
    <t>ANGIE CATERINE PERNALETE Y OTROS</t>
  </si>
  <si>
    <t>EL GRUPO DE EMBELLECIMIENTO HACEMOS LA SUGERENCIA QUE NOS DEN ELEMENTOS DE SEGURIDAD INDUSTRIAL Y MATERIALES DE TRABAJO YA QUE EN ESTOS MOMENTOS NO CONTAMOS CON NADA. NECESITAMOS QUE NOS COLABOREN CON EL CURSO DE ALTURAS YA QUE HAY INSTALACIONES ALTAS PARA ARREGLAR</t>
  </si>
  <si>
    <t>2016EE3224</t>
  </si>
  <si>
    <t>JMC012</t>
  </si>
  <si>
    <t>USUARIO DEL COMEDOR DE BOSA SUGIERE TENER MAS CUIDADO CON LA PREPARACION DE LA COMIDA YA QUE EN UNA OCASION ME SALIO UN 100 PIES EN LA COMIDA</t>
  </si>
  <si>
    <t>JMC013</t>
  </si>
  <si>
    <t>USUARIO DEL COMEDOR COMUNITARIO DE BOSA SUGIERE QUE MEJOREN LA PREPARACIÓN DE LOS ALIMENTOS Y PONER MAS CONTROL AL TRATO QUE RECIBIMOS LOS ADULTOS MAYORES POR PARTE DE LOS JÓVENES ESTUDIANTES YA QUE AVECES SON MUY GROSEROS Y NO HAY RESPETO POR NADA</t>
  </si>
  <si>
    <t>JMC014</t>
  </si>
  <si>
    <t>A USUARIO DEL COMEDOR DE SAN BLAS NO LE PARECE JUSTO QUE SEPAREN A LAS MAMITAS DE LOS NIÑOS EN EL MOMENTO DE ALMORZAR Y QUE POR FAVOR TENGAN ENCUENTA QUE LA MEJOR COMPAÑIA EN EL MOMENTO DE ALMORZAR ES CON LA MAMA</t>
  </si>
  <si>
    <t>JMC015</t>
  </si>
  <si>
    <t>LEONARDO AVILA MURCIA</t>
  </si>
  <si>
    <t>USUARIO DE LA UPI BOSA SUGIERE QUE MEJOREN LOS COMPUTADORES DEL AULA DE SISTEMAS , SUGIERE QUE NOMBREN EDUCADORES PARA CIERTAS MATERIAS, DE IGUAL MANERA PEDIRLES SI ME PUEDEN AYUDAR CON UN CONVENIO Y AGRADEZCO A IDIPRON POR TODO LO QUE NOS DAN SIN PEDIRNOS NADA A CAMBIO</t>
  </si>
  <si>
    <t>2016EE3227</t>
  </si>
  <si>
    <t>JMC016</t>
  </si>
  <si>
    <t>JEFFERSON BALLESTEROS</t>
  </si>
  <si>
    <t>AGRADECE A IDIPRON POR LA OPORTUNIDAD QUE LE HAN BRINDADO Y PIDE LA OPORTUNIDAD DE TRABAJAR CON LOS JOVENES YA QUE ESTUDIO RECURSOS HUMANOS, TENGO MUCHAS HABILIDADES QUE PUEDO AYUDAR A OTROS JOVENES EN RELACIONES INTERPERSONALES Y VALORES. EN ESTE MOMENTO EL APOYO QUE RECIBO ES MUY IMPORTANTE PARA MI Y PARA MIS HIJOS YA QUE DEBIDO A MI DISCAPACIDAD ES MUY DIFICIL CONSEGUIR TRABAJO</t>
  </si>
  <si>
    <t>2016EE3209</t>
  </si>
  <si>
    <t>JMC017</t>
  </si>
  <si>
    <t>USUARIO DE LA UPI BOSA SUGIERE QUE LA PROFE ELIZABETH DE SISTEMAS SIGA ENSEÑANDONOS ACA POR QUE SABE MUCHO Y NOS ENSEÑA BIEN</t>
  </si>
  <si>
    <t>2016EE3210</t>
  </si>
  <si>
    <t>JMC018</t>
  </si>
  <si>
    <t>JHONATHAN OTALORA Y KAREN GONZALEZ</t>
  </si>
  <si>
    <t>MANIFIESTO LA FALTA DE FORMACIÓN TÉCNICA A LOS COMPAÑEROS Y ME GUSTARÍA QUE ME PATROCINARAN UN TÉCNICO. ME PARECE QUE EL ALMUERZO DEBERÍA SER PARA TODA LA COMUNIDAD SE A DE CONVENIO O NO Y AGRADEZCO LA ATENCIÓN PRESTADA</t>
  </si>
  <si>
    <t>2016EE3225</t>
  </si>
  <si>
    <t>JMC019</t>
  </si>
  <si>
    <t>JOSE LUIS VENTURA CASTAÑEDA</t>
  </si>
  <si>
    <t>SUGIERE QUE FALTAN PROFESORES, NECESITAN CONVENIOS PARA LOS QUE TENEMOS COMPROMISOS, NECESITAMOS TRABAJO URGENTE</t>
  </si>
  <si>
    <t>2016EE3226</t>
  </si>
  <si>
    <t>JMC020</t>
  </si>
  <si>
    <t>LEIDY TATIANA LARGACHA</t>
  </si>
  <si>
    <t>USUARIO DE UPI BOSA SUGIERE AGILIZAR LOS PROYECTOS Y CONVENIOS PARA LAS PERSONAS QUE LLEVAN POCO TIEMPO EN LA ENTIDAD, NUEVOS PROYECTOS DE INTEGRACIÓN COMO MICRO FUTBOL, BALONCESTO, MAS TALLERES COMO GASTRONOMÍA, ELECTRICIDAD, MECÁNICA Y MANTENIMIENTO PARA AYUDARNOS A CRECER EN NUESTRO PROYECTO DE VIDA</t>
  </si>
  <si>
    <t>2016EE3208</t>
  </si>
  <si>
    <t>JMC021</t>
  </si>
  <si>
    <t>USUARIO DE LA UPI LA RIOJA INFORMA QUE HAY MUCHOS COMPAÑEROS SIN CAMA Y PREGUNTA SI PUEDEN HABILITARLES CAMAROTES, AL IGUAL QUE PIDEN MAS TALLERES</t>
  </si>
  <si>
    <t>2016EE3176</t>
  </si>
  <si>
    <t>JMC023</t>
  </si>
  <si>
    <t>PREGUNTA SI SE PUEDEN CONTRATAR MAS PROFESORES EN UNA MATERIA MAS AVANZADA Y SI PUEDEN MANDAR MAS HILOS</t>
  </si>
  <si>
    <t>2016EE323</t>
  </si>
  <si>
    <t>JMC024</t>
  </si>
  <si>
    <t>LAS SEÑORAS DEL ÁREA DEL LAVADO DE LA LOZA EL JOVEN Y LA SEÑORA SON MUY GROSEROS ESTE DÍA EL ARROZ TENIA UN SABOR DESAGRADABLE, NO ME LO PUDE COMER Y LO FUI A VOTAR Y ELLOS DIJERON QUE LA COMIDA NO SE PUEDE VOTAR. ES CIERTO PERO COMO SE COME UNO ESA CALIDAD DE COMIDA MUY MAL PREPARADA . ESTE JOVEN Y LA SEÑORA MUY GROSEROS CON MIGO ENTONCES LES DIJE PUES PEGUEN ME Y MAS DESAFIANTES SE PUSIERON HACIENDO ESCÁNDALO, ES CIERTO QUE NOS DAN UN ALIMENTO PERO NO ES PARA QUE NOS GRITEN Y NOS MALTRATEN VERBALMENTE. ESPERO SE LES DE UN CURSO DE HUMANIDAD Y TRATO CON LOS QUE VAMOS AL COMEDOR, HAGO MI QUEJA Y ME ENCUENTRO MUY MAL PSICOLOGICAMENTE ESTE TRATO NO ES EL MAS ADECUADO.</t>
  </si>
  <si>
    <t>2016EE9405</t>
  </si>
  <si>
    <t>JMC025</t>
  </si>
  <si>
    <t>KAREN YULY</t>
  </si>
  <si>
    <t>LA SUGERENCIA ES PARA QUE FAVOR NOS COLABOREN CON LA SALA DE SISTEMAS PAR PODER CAMBIAR TODOS LOS COMPUTADORES YA QUE NO SIRVEN PARA PODER HACER TRABAJOS BIEN Y EL INTERNET ES MUY LENTO PARA HACER TRABAJOS</t>
  </si>
  <si>
    <t>LUIS EDUARDO CRUZ</t>
  </si>
  <si>
    <t>ME GUSTARIA QUE NOS SIGUIERAN AYUDANDO ECONÓMICAMENTE A LOS JÓVENES  MAYORES DE EDAD PARA QUE DE ESTA MANERA PODAMOS CONTINUAR CON NUESTRA FORMACIÓN ACADÉMICA Y ASÍ TENER UN SOSTENIMIENTO PARA NUESTRAS FAMILIAS  HACEN FALTA LIBROS, TARJETAS DE TRANSMILENIO, UTILES ESCOLARES, BALONES DE BALONCESTO, REFRIGERIOS, TENGAMOS COMEDOR, CINE ARTE Y SALIDAS PEDAGOGICAS</t>
  </si>
  <si>
    <t>2016EE3232</t>
  </si>
  <si>
    <t>NOS GUSTARIA QUE MEJORE EL USO DEL PERIODICO PARA COMPARTIR MAS LA INFORMAION , TANTO EN LAS AULAS DE CLASE COMO EN EL PATIOPARA ESTAR MAS INFORMADOS</t>
  </si>
  <si>
    <t>2016EE2016</t>
  </si>
  <si>
    <t>AGAPITA MURCIA DE RUBIANO</t>
  </si>
  <si>
    <t>LA COMIDA ES MUY AGRADABLE Y MUY BUENA LA ATENCION FELICITACIONES A LAS COCINERAS Y A LAS MESERASYA QUE NO TENGO QUEJA DE NNGUNA INDOLE MUY BUENO EL ASEO</t>
  </si>
  <si>
    <t>2016EE3177</t>
  </si>
  <si>
    <t>OTTO MAURICIO REY LOPEZ</t>
  </si>
  <si>
    <t>TENEMOS DIFICULTADES GRANDES CON EL TRANSPORTE YA QUE NO CONTAMOS CON LOS MEDIOS ECONOMICOS NI EL APOYO PUBLICO, WUR BUENO SERIA QUE NOS SUBSIDIARAN EL TRANSPORTE YA SEA CON  TARJETAS DE TRANSMILENIO O CON UN BONO</t>
  </si>
  <si>
    <t>APOYO SOSTENIMIENTO</t>
  </si>
  <si>
    <t>JMC295</t>
  </si>
  <si>
    <t>ESTAMOS INFORMANDO QUE LA NINA QUE ES LA HIJA DE LOS QUE TIENEN EL BAR EN LA TRANSVERSAL 113 D 67 B 15 Y LTOE CONTINUGO TRANSVERSAL 113 D 67 B 19 ESTA EMBARAZADA Y FUE GOLPEADA POR SU MADRE YANETH TUTA SALAZAR LA NINA TIENE 13 ANOS Y NO TERMINO ESTE ANO Y FUE SACADA DE SU CASA EST VIVIENDO EN LA CALLE Y ES MENOR DE EDAD, YA HABIAMOS REPORTADO QUE LA PONIAN ATENDER Y DEJARSE TOCAR POR BORRACHOS GRACIAS</t>
  </si>
  <si>
    <t>JMC296</t>
  </si>
  <si>
    <t>La finca las minas tiene  linderos del centro de rehabilitación de IDIPRON  en la vereda el naranjal perteneciente a  Villeta Cundinamarca, desde hace ya varias semanas se han presentado varias anomalías que nos preocupan como propietarios de los predios aledaños, se ha visto a varios jóvenes De IDIPRON en los linderos de las fincas las( Minas, finca el Recuerdo), aumenta la inseguridad de todos mis familiares ya que la carretera a la entrada hay rumores de robos que se han presentado a personas que han pasado por este sitio lo que Nos preocupa más, además cada fin de semana vemos jóvenes en el río en los linderos de nuestros predios lo que ha causado un aumento de los residuos de basura en el río, esto nos molesta mucho ya que la contaminación aumenta la probabilidad de enfermedades causadas por mosquitos, para este caso el esposo de mi tía que vive en la zona cerca del río le diagnosticaron  LEISHMANIASIS. Además de esto la mascota de mi tía  en varios días no aparecía  por lo que mi tía estaba llorando mucho por el perro apareció al 5 día, por lo que según rumores del personal de IDIPRON  los muchachos del centro de rehabilitación habían dado alimentos al perro y manifestaron que lo iba a desaparecer, es preocupante este tema ya que la información salió del mismo centro de IDIPRON.</t>
  </si>
  <si>
    <t>JMC297</t>
  </si>
  <si>
    <t>EL DIA DE HOY Y EN OTRAS OCASIONES CUANDO DAN PASTA ES DESABRIDA Y EN ESPECIAL EL DIA DE HOY, LA SOPA ESTA COMO AGUA Y EN GENERAL EL ALMUERZO NO ESTA DE LA MEJOR CALIDAD</t>
  </si>
  <si>
    <t>JMC298</t>
  </si>
  <si>
    <t xml:space="preserve">DECIRLE A LOS EDUCADORES QUE POR FAVOR NO SE GUARDEN LOS PANES DE LA MERIENDA QUE LOS REPARTAN YA QUE DICEN QUE ES HASTA LAS 9 A.M. Y SON LAS 8:40 A.M. Y YA ESTAN GUARDANDO LOS PANES SI SE LOS DIERAN A LAS TIAS PERO LO GUARDAN EN LAS COMODAS PARA ELLOS MAS DE UNO SE HA DADO CUENTA Y QUE POR FAVOR NO LO HAGAN. NOSOTROS VENIMOS DE LA CALLE Y LOS PROFES VIENEN DE LA CASA Y UNO DE ESOS ES CALI EL PROFE. </t>
  </si>
  <si>
    <t>JMC299</t>
  </si>
  <si>
    <t>MUY RICO EL ALMUERZO DE HOY PERO SUGIERO SI ALGUN DIA PODRIAN INCLUIR EN EL MENU UN PEZCADO</t>
  </si>
  <si>
    <t>JMC300</t>
  </si>
  <si>
    <t>SOLICITAMOS QUE PARA LAS REUNIONES QUE SE HACEN EN EL COMEDOR DE BOSA LA ESTACION SIEMPRE VAMOS LAS MISMAS Y LOS MISMOS QUE SOMOS DE LA TERCERA EDAD MIENTRAS QUE LAS PERSONAS JOVENES MADRES CABEZA DE HOGAR NUNCA ASISTEN Y PERSONAS EN EDAD PRODUCTIVA Y OTRAS QUE NO TIENEN EL PERFIL PARA ESTAR EN EL COMEDOR TAMPOCO ASISTEN, YO CREO QUE LA UNICA SOLUCION ES IMPONER UNA SANCION QUE CONSISTE EN LO SIGUIENTE: QUE LA PERSONA QUE NO ASISTA A DICGAS REUNIONES NO SE LES DE ALMUERZO POR UN DIA ESTOY SEGURA QUE VA A DAR RESULTADOS Y SI ME TOCA A MI BIENVENIDA LA SANCION, SOMAS MAS O MENOS 700 PERSONAS Y NO ASISTEN NI SIQUIERA LA TERCERA PARTE EN ESTE CASO NO HABRIA CUORUMM Y POR LO TANTO NO SERIAN VALIDAS ESTAS ASAMBLEAS O REUNIONES ESPERO UNA RESPUESTA.</t>
  </si>
  <si>
    <t>JMC301</t>
  </si>
  <si>
    <t>SE FELICITA LA ATENCION DE PARTE DE LOS FUNCIONARIOS DEL COMEDOR DEL PERDOMO. MUY BUENA LA PUNTUALIDAD Y MUY BUEN ALMUERZO BALANCEADO Y BUENOS TALLERES DE ACUERDO A NUTRICION Y EDUCACION FISICA CON MUY BUENOS VALORES COMO AMOR Y RESPETO </t>
  </si>
  <si>
    <t>JMC302</t>
  </si>
  <si>
    <t>MAS CONVENIOS PARA TODOS INCLUYENDO MENORES, MAS TALLERES, MAS SALIDAS PEDAGÓGICAS, VOLVER A DAR LAS TARJETAS DEL SITP, MAS PROFESORES, QUE HACEN FALTA, AYUDA CON ÚTILES ESCOLARES COMO CUADERNOS Y ESFEROS</t>
  </si>
  <si>
    <t>JMC303</t>
  </si>
  <si>
    <t>ABIMAEL RODRIGUEZ SILVA</t>
  </si>
  <si>
    <t>DESEO EXPRESAR MIS MAS GRANDES SENTIMIENTOS DE AGRADECIMIENTO POR EL RESPETO Y MAGNIFICO TRATO, RECIBIDO POR LAS PERSONAS QUE DIRIGEN Y REGULAN EL COMPORTAMIENTO Y DISCIPLINA QUE SE DEBE OBSERVAR EN ESTE SITIO(COMEDOR COMUNITARIO EL PERDOMO) DONDE GRACIAS A DIOS ESTOY DISFRUTANDO DE UN ALMUERZO FRESCO, HIGIENICO Y EN PORCIONES SUFICIENTES QUE CONFORMAN UN ALIMENTO BALANCEADO Y AGRADABLE. QUIERO DAR GRACIAS A DIOS POR EL BENEFICIO RECIBIDO YA EN EL ACOSO DE MI VIDA.</t>
  </si>
  <si>
    <t>JMC304</t>
  </si>
  <si>
    <t>SUGIERE CAMBIO DE COMPUTADORES, UTILIZAR TODOS LOS IMPLEMENTOS DE SISTEMAS, MAS ALIDAS PEDAGOGICAS, CALENTADORES DE AGUA, MAS UTILES DE ASEO, PUERTAS EN LO BAÑOS, UTILES ESCOLARES, ARREGLO DE PUPITRES, ROPA, TALLER DE TEJER Y MANUALIDADES, TALLER DE VITRALES, MAS ATENCION POR PARTE DE LOS PROFESORES Y MANDAR MAS PROFESORES</t>
  </si>
  <si>
    <t>JMC305</t>
  </si>
  <si>
    <t>MARIA EUGENIA ASPRILLA</t>
  </si>
  <si>
    <t>SE FELICITA SOBRE EL SERVICIO QUE BRINDAN HAN CAMBIADO VARIAS COSAS A FAVOR, FELICITO A TODOS LOS FUNCIONARIOS POR LA ATENCION, LA COMIDA MUY BUENA Y RAPIDA LA ATENCION, MUY BUENA POR QUE LA COMIDA ME LA BRINDAN A MI A MIS FAMILIARES. GRACIAS POR EL ALMUERZO Y POR TODOS LOS FUNCIONARIOS.</t>
  </si>
  <si>
    <t>JMC306</t>
  </si>
  <si>
    <t>YANETH PINILLA RINCON</t>
  </si>
  <si>
    <t>SUGIERO QUE NOS HAGAN MAS INTEGRACIONES CON LOS MUCHACHOS POR QUE LA MAYORIA DE LAS NIÑAS SE ESTAN VOLVIENDO LESVIANAS Y TAMBIEN DEBERIAN TENER TODOS LOS PROFES POR QUE CASI NO ESTAMOS HACIENDO NADA Y QUIERO MANDAR UN SALUDO ESPECIAL A LA PROFE MARIA VICTORIA Y AL PADRE WILFREDO</t>
  </si>
  <si>
    <t>JMC307</t>
  </si>
  <si>
    <t>LAURA DAYANA RIOS TORRES</t>
  </si>
  <si>
    <t>SUGIERO QUE NOS LLEVEN A PASEOS, QUE NOS DEN TALLER DE PANADERIA, QUE NOS DEN MAS ROPA, QUE TRAIGAN NIÑOS Y QUE NOS DEN MAS UTILES DE ASEO</t>
  </si>
  <si>
    <t>JMC308</t>
  </si>
  <si>
    <t>ADAMES DEAZA KARLA LILIANA</t>
  </si>
  <si>
    <t>FELICITACIONES AL IDIPRON POR LA COLABORACION Y ESFUERZO QUE HACEN PARA QUE DIA A DIA NIÑOS Y NIÑAS COMO YO TENGAN LA OPORTUNIDAD DE ESTUDIAR, TENER UNA A LIMENTACION DIARIA Y UNA BUENA SALUD. TAMBIEN AGRADECERLES POR EL ESTUDIO, TALLERES Y DEMAS COSAS QUE NOS MANDAN</t>
  </si>
  <si>
    <t>JMC309</t>
  </si>
  <si>
    <t>AURA CRISTINA ROCHA FONSECA</t>
  </si>
  <si>
    <t>FELICITO A IDIPRON POR DARME MUCHAS COSAS QUE NO TENGO EN MI CASA GRACIAS A TODOS LOS PROFES DE LAS UNIDADES Y DARLE GRACIAS A MARIA VICTORIA A LUZ MERY Y A YOLANDA TORRES YO SOY UNA PERSONA QUE AMO MUCHO A IDIPRON POR TODO LO QUE HA HECHO POR NOSOTRAS TAMBIEN GRACIAS A ALIRIO PEZCA Y A TODOS LOS DE IDIPRON</t>
  </si>
  <si>
    <t>JMC310</t>
  </si>
  <si>
    <t>LUISA FERNANDA DIAZ LADINO</t>
  </si>
  <si>
    <t>CORDIAL SALUDO QUISIERA SABER QUE PROGRAMAS EXISTEN ACTUALMENTE PARA PERSONAS QUE QUIEREN DESINTOXICARSE.</t>
  </si>
  <si>
    <t>2016EE3334</t>
  </si>
  <si>
    <t>2016EE3333</t>
  </si>
  <si>
    <t>2016EE3336</t>
  </si>
  <si>
    <t>2016EE3339</t>
  </si>
  <si>
    <t>2016EE3330</t>
  </si>
  <si>
    <t>2016EE3335</t>
  </si>
  <si>
    <t>2016EE3331</t>
  </si>
  <si>
    <t>2016EE3327</t>
  </si>
  <si>
    <t>2016EE3342</t>
  </si>
  <si>
    <t>2016EE3328</t>
  </si>
  <si>
    <t>2016EE3329</t>
  </si>
  <si>
    <t>2016EE3340</t>
  </si>
  <si>
    <t>2016EE3341</t>
  </si>
  <si>
    <t>2016EE2788</t>
  </si>
  <si>
    <t>2016EE2833</t>
  </si>
  <si>
    <t>2016EE3199</t>
  </si>
  <si>
    <t>2016IE9282</t>
  </si>
  <si>
    <t>2016EE9283</t>
  </si>
  <si>
    <t>2016EE9281</t>
  </si>
  <si>
    <t>2016ER4595</t>
  </si>
  <si>
    <t>2016EE3425</t>
  </si>
  <si>
    <t>2016EE3360</t>
  </si>
  <si>
    <t>2016EE52016</t>
  </si>
  <si>
    <t>2016EE3423</t>
  </si>
  <si>
    <t>2016IE10715</t>
  </si>
  <si>
    <t>2016EE3381</t>
  </si>
  <si>
    <t>No se posee información suficiente para dar respuesta</t>
  </si>
  <si>
    <t>Se comunica los horarios definidos en asamblea general realizada el día 03 de septiembre de 2016</t>
  </si>
  <si>
    <t>Se informo la solicitud al responsable de unidad</t>
  </si>
  <si>
    <t>Se aclara la dinámica de funcionamiento del instituto y disponibilidad de profesores.</t>
  </si>
  <si>
    <t>Se aclaran las actividades desarrolladas en cuento a salidas pedagógicas, vestuario y talleres.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</si>
</sst>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0"/>
      <name val="Calibri"/>
      <family val="2"/>
      <scheme val="minor"/>
    </font>
    <font>
      <sz val="8"/>
      <color indexed="8"/>
      <name val="Arial"/>
      <family val="2"/>
    </font>
    <font>
      <b/>
      <sz val="10"/>
      <name val="Arial"/>
      <family val="2"/>
    </font>
    <font>
      <b/>
      <sz val="10"/>
      <color indexed="8"/>
      <name val="Arial"/>
      <family val="2"/>
    </font>
    <font>
      <sz val="11"/>
      <color theme="1"/>
      <name val="Times New Roman"/>
      <family val="1"/>
    </font>
    <font>
      <sz val="11"/>
      <color indexed="8"/>
      <name val="Times New Roman"/>
      <family val="1"/>
    </font>
    <font>
      <b/>
      <sz val="11"/>
      <color indexed="8"/>
      <name val="Times New Roman"/>
      <family val="1"/>
    </font>
    <font>
      <sz val="14"/>
      <color indexed="8"/>
      <name val="Times New Roman"/>
      <family val="1"/>
    </font>
    <font>
      <sz val="18"/>
      <color indexed="8"/>
      <name val="Times New Roman"/>
      <family val="1"/>
    </font>
    <font>
      <sz val="11"/>
      <color theme="1"/>
      <name val="Calibri"/>
      <family val="2"/>
      <scheme val="minor"/>
    </font>
    <font>
      <b/>
      <sz val="9"/>
      <color rgb="FF6D6D6D"/>
      <name val="Arial"/>
      <family val="2"/>
    </font>
    <font>
      <sz val="12"/>
      <name val="Arial"/>
      <family val="2"/>
    </font>
    <font>
      <sz val="12"/>
      <name val="Times New Roman"/>
      <family val="1"/>
    </font>
    <font>
      <b/>
      <sz val="12"/>
      <name val="Arial"/>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xf numFmtId="9" fontId="10" fillId="0" borderId="0" applyFont="0" applyFill="0" applyBorder="0" applyAlignment="0" applyProtection="0"/>
  </cellStyleXfs>
  <cellXfs count="59">
    <xf numFmtId="0" fontId="0" fillId="0" borderId="0" xfId="0"/>
    <xf numFmtId="14" fontId="1" fillId="0" borderId="0" xfId="0" applyNumberFormat="1" applyFont="1"/>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0" xfId="0" applyFill="1"/>
    <xf numFmtId="0" fontId="1" fillId="0" borderId="0" xfId="0" applyFont="1"/>
    <xf numFmtId="0" fontId="6" fillId="0"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2" borderId="0" xfId="0" applyFill="1" applyBorder="1"/>
    <xf numFmtId="0" fontId="5" fillId="2" borderId="1" xfId="0" applyNumberFormat="1" applyFont="1" applyFill="1" applyBorder="1" applyAlignment="1">
      <alignment horizontal="center" vertical="center" wrapText="1"/>
    </xf>
    <xf numFmtId="9" fontId="0" fillId="0" borderId="0" xfId="1" applyFont="1"/>
    <xf numFmtId="0" fontId="0" fillId="2" borderId="0" xfId="0" applyFill="1"/>
    <xf numFmtId="0" fontId="5" fillId="0" borderId="15" xfId="0" applyNumberFormat="1" applyFont="1" applyFill="1" applyBorder="1" applyAlignment="1">
      <alignment horizontal="center" vertical="center" wrapText="1"/>
    </xf>
    <xf numFmtId="0" fontId="0" fillId="0" borderId="0" xfId="0" applyAlignment="1">
      <alignment vertical="center"/>
    </xf>
    <xf numFmtId="0" fontId="5"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15" fontId="6" fillId="2" borderId="0" xfId="0" applyNumberFormat="1" applyFont="1" applyFill="1" applyBorder="1" applyAlignment="1">
      <alignment horizontal="center" vertical="center" wrapText="1"/>
    </xf>
    <xf numFmtId="0" fontId="13" fillId="2" borderId="0" xfId="0" applyFont="1" applyFill="1" applyBorder="1" applyAlignment="1">
      <alignment horizontal="justify" vertical="center"/>
    </xf>
    <xf numFmtId="1" fontId="6" fillId="2" borderId="0" xfId="0" applyNumberFormat="1" applyFont="1" applyFill="1" applyBorder="1" applyAlignment="1">
      <alignment horizontal="center" vertical="center" wrapText="1"/>
    </xf>
    <xf numFmtId="0" fontId="5" fillId="2" borderId="0" xfId="0" applyNumberFormat="1" applyFont="1" applyFill="1" applyBorder="1" applyAlignment="1">
      <alignment horizontal="center" vertical="center" wrapText="1"/>
    </xf>
    <xf numFmtId="0" fontId="12" fillId="2" borderId="0" xfId="0" applyFont="1" applyFill="1" applyBorder="1" applyAlignment="1">
      <alignment horizontal="justify" vertical="center"/>
    </xf>
    <xf numFmtId="0" fontId="12" fillId="0" borderId="0" xfId="0" applyFont="1" applyAlignment="1">
      <alignment horizontal="justify" vertical="center"/>
    </xf>
    <xf numFmtId="0" fontId="13" fillId="0" borderId="0" xfId="0" applyFont="1" applyAlignment="1">
      <alignment horizontal="justify" vertical="center"/>
    </xf>
    <xf numFmtId="0" fontId="6" fillId="2" borderId="1" xfId="0" applyFont="1" applyFill="1" applyBorder="1" applyAlignment="1">
      <alignment horizontal="center" vertical="center" wrapText="1"/>
    </xf>
    <xf numFmtId="0" fontId="14" fillId="0" borderId="0" xfId="0" applyFont="1" applyAlignment="1">
      <alignment horizontal="justify" vertical="center"/>
    </xf>
    <xf numFmtId="0" fontId="15" fillId="0" borderId="0" xfId="0" applyFont="1" applyAlignment="1">
      <alignment horizontal="justify" vertical="center"/>
    </xf>
    <xf numFmtId="0" fontId="8"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0" fontId="6" fillId="2" borderId="1"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911677</xdr:colOff>
      <xdr:row>3</xdr:row>
      <xdr:rowOff>217714</xdr:rowOff>
    </xdr:to>
    <xdr:pic>
      <xdr:nvPicPr>
        <xdr:cNvPr id="2" name="Imagen 3" descr="Nuevo LogoSimbolo"/>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2626177" cy="960663"/>
        </a:xfrm>
        <a:prstGeom prst="rect">
          <a:avLst/>
        </a:prstGeom>
        <a:noFill/>
        <a:ln w="9525">
          <a:noFill/>
          <a:miter lim="800000"/>
          <a:headEnd/>
          <a:tailEnd/>
        </a:ln>
      </xdr:spPr>
    </xdr:pic>
    <xdr:clientData/>
  </xdr:twoCellAnchor>
  <xdr:oneCellAnchor>
    <xdr:from>
      <xdr:col>11</xdr:col>
      <xdr:colOff>233136</xdr:colOff>
      <xdr:row>0</xdr:row>
      <xdr:rowOff>0</xdr:rowOff>
    </xdr:from>
    <xdr:ext cx="765313" cy="190500"/>
    <xdr:sp macro="" textlink="">
      <xdr:nvSpPr>
        <xdr:cNvPr id="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8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8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8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0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0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0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2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3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3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5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5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5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7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7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7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9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9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9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9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9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0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1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1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2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2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2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4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4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4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6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6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6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8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8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8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0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1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1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3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3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3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5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5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5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7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7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7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8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9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9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0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0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0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2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2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2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4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4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4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6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6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6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8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9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9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9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9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9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1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1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1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3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3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3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651"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652"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653"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6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6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6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57"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58"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59"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63"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64"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65"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6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7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7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8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8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8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0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0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0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2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2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2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4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4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4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6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7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7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9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9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9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1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1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1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3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3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3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4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5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5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6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6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6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885"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886"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887"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8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8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8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8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8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8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7"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8"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9"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9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9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9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0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0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0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2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2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2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4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5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5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7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7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7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99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99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99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9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9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9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99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00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1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1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1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2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3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3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4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4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4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6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6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6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8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8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8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0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0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0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2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3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3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5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5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5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7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7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7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9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9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9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9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9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0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1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1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2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2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2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4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4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4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26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26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26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2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2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2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6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7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281"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282"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283"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2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2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2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87"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88"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89"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93"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94"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95"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0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1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1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3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3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3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5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5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5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7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7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7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389"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390"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391"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3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3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3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39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39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39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3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3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0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0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0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0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0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0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425"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426"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427"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4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4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4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7"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8"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9"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4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4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4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6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6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6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8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9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9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9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9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9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1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1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1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53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53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53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5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5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5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3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4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5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5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5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6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7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7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8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8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8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0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0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0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2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2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2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4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4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4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6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7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7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9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9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9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1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1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1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3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3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3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749"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750"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751"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7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7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7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55"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56"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57"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61"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62"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63"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6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6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6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twoCellAnchor editAs="oneCell">
    <xdr:from>
      <xdr:col>16</xdr:col>
      <xdr:colOff>27214</xdr:colOff>
      <xdr:row>4</xdr:row>
      <xdr:rowOff>13607</xdr:rowOff>
    </xdr:from>
    <xdr:to>
      <xdr:col>16</xdr:col>
      <xdr:colOff>322489</xdr:colOff>
      <xdr:row>4</xdr:row>
      <xdr:rowOff>853168</xdr:rowOff>
    </xdr:to>
    <xdr:pic>
      <xdr:nvPicPr>
        <xdr:cNvPr id="1785" name="Imagen 178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1077464" y="1004207"/>
          <a:ext cx="295275" cy="839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Atenci&#243;n%20a%20la%20Ciudadan&#237;a\Atencion%20ciudadano\Informes%20requerimientos\bases%20de%20datos\REQUERIMIEN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RIMIENTOS 2016"/>
      <sheetName val="Diciembre"/>
      <sheetName val="SEGUIMIENTOS SDQS"/>
      <sheetName val="SEGUIMIENTOS IAS"/>
      <sheetName val="Tabla D."/>
      <sheetName val="gráficos"/>
      <sheetName val="DIAS LABORALES"/>
    </sheetNames>
    <sheetDataSet>
      <sheetData sheetId="0"/>
      <sheetData sheetId="1"/>
      <sheetData sheetId="2"/>
      <sheetData sheetId="3"/>
      <sheetData sheetId="4"/>
      <sheetData sheetId="5"/>
      <sheetData sheetId="6">
        <row r="1">
          <cell r="A1">
            <v>42370</v>
          </cell>
        </row>
        <row r="2">
          <cell r="A2">
            <v>42380</v>
          </cell>
        </row>
        <row r="3">
          <cell r="A3">
            <v>42450</v>
          </cell>
        </row>
        <row r="4">
          <cell r="A4">
            <v>42453</v>
          </cell>
        </row>
        <row r="5">
          <cell r="A5">
            <v>42454</v>
          </cell>
        </row>
        <row r="6">
          <cell r="A6">
            <v>42499</v>
          </cell>
        </row>
        <row r="7">
          <cell r="A7">
            <v>42520</v>
          </cell>
        </row>
        <row r="8">
          <cell r="A8">
            <v>42527</v>
          </cell>
        </row>
        <row r="9">
          <cell r="A9">
            <v>42555</v>
          </cell>
        </row>
        <row r="10">
          <cell r="A10">
            <v>42571</v>
          </cell>
        </row>
        <row r="11">
          <cell r="A11">
            <v>42597</v>
          </cell>
        </row>
        <row r="12">
          <cell r="A12">
            <v>42660</v>
          </cell>
        </row>
        <row r="13">
          <cell r="A13">
            <v>42681</v>
          </cell>
        </row>
        <row r="14">
          <cell r="A14">
            <v>42688</v>
          </cell>
        </row>
        <row r="15">
          <cell r="A15">
            <v>42712</v>
          </cell>
        </row>
        <row r="16">
          <cell r="A16">
            <v>42741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ogle.com.co/search?espv=2&amp;biw=1366&amp;bih=623&amp;q=LEISHMANIASIS&amp;spell=1&amp;sa=X&amp;ved=0ahUKEwjRoI6K-bnQAhWhy4MKHWEPBc8QvwUIFi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1"/>
  <sheetViews>
    <sheetView tabSelected="1" zoomScale="82" zoomScaleNormal="82" workbookViewId="0">
      <pane ySplit="5" topLeftCell="A9" activePane="bottomLeft" state="frozen"/>
      <selection pane="bottomLeft" activeCell="C69" sqref="C69:G81"/>
    </sheetView>
  </sheetViews>
  <sheetFormatPr baseColWidth="10" defaultRowHeight="15" x14ac:dyDescent="0.25"/>
  <cols>
    <col min="1" max="1" width="5" customWidth="1"/>
    <col min="2" max="2" width="4.140625" customWidth="1"/>
    <col min="3" max="3" width="16.5703125" customWidth="1"/>
    <col min="4" max="4" width="13.7109375" customWidth="1"/>
    <col min="5" max="5" width="14.5703125" customWidth="1"/>
    <col min="6" max="6" width="13.140625" customWidth="1"/>
    <col min="7" max="7" width="12" customWidth="1"/>
    <col min="8" max="8" width="12.5703125" customWidth="1"/>
    <col min="9" max="9" width="12.140625" customWidth="1"/>
    <col min="10" max="10" width="22.42578125" customWidth="1"/>
    <col min="11" max="11" width="99.5703125" customWidth="1"/>
    <col min="12" max="12" width="28.85546875" customWidth="1"/>
    <col min="13" max="13" width="17.28515625" customWidth="1"/>
    <col min="14" max="14" width="14.28515625" bestFit="1" customWidth="1"/>
    <col min="15" max="15" width="20.42578125" customWidth="1"/>
    <col min="16" max="16" width="9" customWidth="1"/>
    <col min="17" max="17" width="25.42578125" customWidth="1"/>
    <col min="18" max="18" width="13.5703125" customWidth="1"/>
    <col min="20" max="20" width="53.140625" bestFit="1" customWidth="1"/>
    <col min="21" max="21" width="17.140625" bestFit="1" customWidth="1"/>
  </cols>
  <sheetData>
    <row r="1" spans="1:21" ht="19.5" customHeight="1" x14ac:dyDescent="0.25">
      <c r="A1" s="35"/>
      <c r="B1" s="35"/>
      <c r="C1" s="35"/>
      <c r="D1" s="35"/>
      <c r="E1" s="37" t="s">
        <v>0</v>
      </c>
      <c r="F1" s="38"/>
      <c r="G1" s="37" t="s">
        <v>1</v>
      </c>
      <c r="H1" s="41"/>
      <c r="I1" s="41"/>
      <c r="J1" s="41"/>
      <c r="K1" s="41"/>
      <c r="L1" s="41"/>
      <c r="M1" s="41"/>
      <c r="N1" s="38"/>
      <c r="O1" s="33" t="s">
        <v>2</v>
      </c>
      <c r="P1" s="37" t="s">
        <v>3</v>
      </c>
      <c r="Q1" s="41"/>
      <c r="R1" s="38"/>
    </row>
    <row r="2" spans="1:21" ht="19.5" customHeight="1" x14ac:dyDescent="0.25">
      <c r="A2" s="35"/>
      <c r="B2" s="35"/>
      <c r="C2" s="35"/>
      <c r="D2" s="35"/>
      <c r="E2" s="39"/>
      <c r="F2" s="40"/>
      <c r="G2" s="39"/>
      <c r="H2" s="42"/>
      <c r="I2" s="42"/>
      <c r="J2" s="42"/>
      <c r="K2" s="42"/>
      <c r="L2" s="42"/>
      <c r="M2" s="42"/>
      <c r="N2" s="40"/>
      <c r="O2" s="33" t="s">
        <v>4</v>
      </c>
      <c r="P2" s="43" t="s">
        <v>5</v>
      </c>
      <c r="Q2" s="44"/>
      <c r="R2" s="45"/>
    </row>
    <row r="3" spans="1:21" ht="19.5" customHeight="1" x14ac:dyDescent="0.25">
      <c r="A3" s="35"/>
      <c r="B3" s="35"/>
      <c r="C3" s="35"/>
      <c r="D3" s="35"/>
      <c r="E3" s="46" t="s">
        <v>6</v>
      </c>
      <c r="F3" s="46"/>
      <c r="G3" s="37" t="s">
        <v>7</v>
      </c>
      <c r="H3" s="41"/>
      <c r="I3" s="41"/>
      <c r="J3" s="41"/>
      <c r="K3" s="41"/>
      <c r="L3" s="41"/>
      <c r="M3" s="41"/>
      <c r="N3" s="38"/>
      <c r="O3" s="33" t="s">
        <v>8</v>
      </c>
      <c r="P3" s="51" t="s">
        <v>9</v>
      </c>
      <c r="Q3" s="52"/>
      <c r="R3" s="53"/>
    </row>
    <row r="4" spans="1:21" ht="19.5" customHeight="1" x14ac:dyDescent="0.25">
      <c r="A4" s="36"/>
      <c r="B4" s="36"/>
      <c r="C4" s="36"/>
      <c r="D4" s="36"/>
      <c r="E4" s="47"/>
      <c r="F4" s="47"/>
      <c r="G4" s="48"/>
      <c r="H4" s="49"/>
      <c r="I4" s="49"/>
      <c r="J4" s="49"/>
      <c r="K4" s="49"/>
      <c r="L4" s="49"/>
      <c r="M4" s="49"/>
      <c r="N4" s="50"/>
      <c r="O4" s="34" t="s">
        <v>10</v>
      </c>
      <c r="P4" s="54">
        <v>41935</v>
      </c>
      <c r="Q4" s="55"/>
      <c r="R4" s="56"/>
      <c r="S4" s="1">
        <f ca="1">TODAY()</f>
        <v>42748</v>
      </c>
    </row>
    <row r="5" spans="1:21" ht="68.25" customHeight="1" x14ac:dyDescent="0.25">
      <c r="A5" s="2" t="s">
        <v>11</v>
      </c>
      <c r="B5" s="2" t="s">
        <v>12</v>
      </c>
      <c r="C5" s="2" t="s">
        <v>13</v>
      </c>
      <c r="D5" s="2" t="s">
        <v>14</v>
      </c>
      <c r="E5" s="2" t="s">
        <v>15</v>
      </c>
      <c r="F5" s="2" t="s">
        <v>16</v>
      </c>
      <c r="G5" s="2" t="s">
        <v>17</v>
      </c>
      <c r="H5" s="2" t="s">
        <v>18</v>
      </c>
      <c r="I5" s="2" t="s">
        <v>19</v>
      </c>
      <c r="J5" s="2" t="s">
        <v>20</v>
      </c>
      <c r="K5" s="2" t="s">
        <v>21</v>
      </c>
      <c r="L5" s="2" t="s">
        <v>22</v>
      </c>
      <c r="M5" s="2" t="s">
        <v>23</v>
      </c>
      <c r="N5" s="2" t="s">
        <v>24</v>
      </c>
      <c r="O5" s="2" t="s">
        <v>25</v>
      </c>
      <c r="P5" s="2" t="s">
        <v>26</v>
      </c>
      <c r="Q5" s="3" t="s">
        <v>27</v>
      </c>
      <c r="R5" s="2" t="s">
        <v>28</v>
      </c>
      <c r="S5" s="2" t="s">
        <v>29</v>
      </c>
      <c r="T5" s="2" t="s">
        <v>68</v>
      </c>
      <c r="U5" s="2" t="s">
        <v>69</v>
      </c>
    </row>
    <row r="6" spans="1:21" s="17" customFormat="1" ht="45" x14ac:dyDescent="0.25">
      <c r="A6" s="4">
        <v>255</v>
      </c>
      <c r="B6" s="4">
        <v>1</v>
      </c>
      <c r="C6" s="4" t="s">
        <v>47</v>
      </c>
      <c r="D6" s="4">
        <v>1754782016</v>
      </c>
      <c r="E6" s="4" t="str">
        <f t="shared" ref="E6:E39" si="0">+IF(I6=0,"En Tramite","Atendido")</f>
        <v>Atendido</v>
      </c>
      <c r="F6" s="4" t="s">
        <v>77</v>
      </c>
      <c r="G6" s="5">
        <v>42646</v>
      </c>
      <c r="H6" s="5">
        <f>WORKDAY(G6,IF(C6="SOLICITUD DE COPIA",10,IF(C6="SOLICITUD DE INFORMACIÓN",10,IF(C6="CONSULTA",30,15))),'[1]DIAS LABORALES'!$A$1:$A$16)</f>
        <v>42668</v>
      </c>
      <c r="I6" s="5">
        <v>42654</v>
      </c>
      <c r="J6" s="5" t="s">
        <v>44</v>
      </c>
      <c r="K6" s="4" t="s">
        <v>78</v>
      </c>
      <c r="L6" s="4" t="s">
        <v>38</v>
      </c>
      <c r="M6" s="4" t="s">
        <v>33</v>
      </c>
      <c r="N6" s="4" t="s">
        <v>34</v>
      </c>
      <c r="O6" s="4" t="s">
        <v>261</v>
      </c>
      <c r="P6" s="4" t="str">
        <f t="shared" ref="P6:P32" si="1">LEFT(M6,3)</f>
        <v>SUB</v>
      </c>
      <c r="Q6" s="6">
        <f>NETWORKDAYS(G6,I6,('[1]DIAS LABORALES'!$A$1:$A$16))-1</f>
        <v>6</v>
      </c>
      <c r="R6" s="4" t="str">
        <f t="shared" ref="R6:R39" si="2">IF(I6=0,"En Tramite",IF(AND(C6="SOLICITUD DE COPIA",Q6&lt;=10),"Dentro de términos",IF(AND(C6="SOLICITUD DE INFORMACIÓN",Q6&lt;=10),"Dentro de términos",IF(AND(OR(C6="DENUNCIA",C6="FELICITACIÓN",C6="QUEJA",C6="RECLAMO",C6="SUGERENCIA",C6="PETICIÓN INTERÉS GENERAL",C6="PETICIÓN INTERÉS PARTICULAR"),Q6&lt;=15),"Dentro de términos","Fuera de términos"))))</f>
        <v>Dentro de términos</v>
      </c>
      <c r="S6" s="15">
        <f ca="1">(NETWORKDAYS(G6,H6,('[1]DIAS LABORALES'!$A$1:$A$16))-1)-(NETWORKDAYS(G6,$S$4,('[1]DIAS LABORALES'!$A$1:$A$16))-1)</f>
        <v>-54</v>
      </c>
      <c r="T6" s="15" t="s">
        <v>274</v>
      </c>
      <c r="U6" s="15" t="s">
        <v>31</v>
      </c>
    </row>
    <row r="7" spans="1:21" s="17" customFormat="1" ht="45" x14ac:dyDescent="0.25">
      <c r="A7" s="4">
        <v>256</v>
      </c>
      <c r="B7" s="4">
        <v>2</v>
      </c>
      <c r="C7" s="4" t="s">
        <v>30</v>
      </c>
      <c r="D7" s="4">
        <v>1765322016</v>
      </c>
      <c r="E7" s="4" t="str">
        <f t="shared" si="0"/>
        <v>Atendido</v>
      </c>
      <c r="F7" s="4" t="s">
        <v>79</v>
      </c>
      <c r="G7" s="5">
        <v>42648</v>
      </c>
      <c r="H7" s="5">
        <f>WORKDAY(G7,IF(C7="SOLICITUD DE COPIA",10,IF(C7="SOLICITUD DE INFORMACIÓN",10,IF(C7="CONSULTA",30,15))),'[1]DIAS LABORALES'!$A$1:$A$16)</f>
        <v>42670</v>
      </c>
      <c r="I7" s="5">
        <v>42669</v>
      </c>
      <c r="J7" s="5" t="s">
        <v>80</v>
      </c>
      <c r="K7" s="4" t="s">
        <v>81</v>
      </c>
      <c r="L7" s="4" t="s">
        <v>49</v>
      </c>
      <c r="M7" s="4" t="s">
        <v>41</v>
      </c>
      <c r="N7" s="4" t="s">
        <v>34</v>
      </c>
      <c r="O7" s="4" t="s">
        <v>82</v>
      </c>
      <c r="P7" s="4" t="str">
        <f t="shared" si="1"/>
        <v>DES</v>
      </c>
      <c r="Q7" s="6">
        <f>NETWORKDAYS(G7,I7,('[1]DIAS LABORALES'!$A$1:$A$16))-1</f>
        <v>14</v>
      </c>
      <c r="R7" s="4" t="str">
        <f t="shared" si="2"/>
        <v>Dentro de términos</v>
      </c>
      <c r="S7" s="15">
        <f ca="1">(NETWORKDAYS(G7,H7,('[1]DIAS LABORALES'!$A$1:$A$16))-1)-(NETWORKDAYS(G7,$S$4,('[1]DIAS LABORALES'!$A$1:$A$16))-1)</f>
        <v>-52</v>
      </c>
      <c r="T7" s="15" t="s">
        <v>31</v>
      </c>
      <c r="U7" s="15" t="s">
        <v>31</v>
      </c>
    </row>
    <row r="8" spans="1:21" ht="195" x14ac:dyDescent="0.25">
      <c r="A8" s="4">
        <v>257</v>
      </c>
      <c r="B8" s="4">
        <v>3</v>
      </c>
      <c r="C8" s="4" t="s">
        <v>35</v>
      </c>
      <c r="D8" s="4">
        <v>1784712016</v>
      </c>
      <c r="E8" s="4" t="str">
        <f t="shared" si="0"/>
        <v>Atendido</v>
      </c>
      <c r="F8" s="4" t="s">
        <v>83</v>
      </c>
      <c r="G8" s="5">
        <v>42650</v>
      </c>
      <c r="H8" s="5">
        <f>WORKDAY(G8,IF(C8="SOLICITUD DE COPIA",10,IF(C8="SOLICITUD DE INFORMACIÓN",10,IF(C8="CONSULTA",30,15))),'[1]DIAS LABORALES'!$A$1:$A$16)</f>
        <v>42674</v>
      </c>
      <c r="I8" s="5">
        <v>42664</v>
      </c>
      <c r="J8" s="5" t="s">
        <v>44</v>
      </c>
      <c r="K8" s="4" t="s">
        <v>84</v>
      </c>
      <c r="L8" s="4" t="s">
        <v>38</v>
      </c>
      <c r="M8" s="4" t="s">
        <v>33</v>
      </c>
      <c r="N8" s="4" t="s">
        <v>34</v>
      </c>
      <c r="O8" s="4" t="s">
        <v>85</v>
      </c>
      <c r="P8" s="4" t="str">
        <f t="shared" si="1"/>
        <v>SUB</v>
      </c>
      <c r="Q8" s="6">
        <f>NETWORKDAYS(G8,I8,('[1]DIAS LABORALES'!$A$1:$A$16))-1</f>
        <v>9</v>
      </c>
      <c r="R8" s="4" t="str">
        <f t="shared" si="2"/>
        <v>Dentro de términos</v>
      </c>
      <c r="S8" s="7">
        <f ca="1">(NETWORKDAYS(G8,H8,('[1]DIAS LABORALES'!$A$1:$A$16))-1)-(NETWORKDAYS(G8,$S$4,('[1]DIAS LABORALES'!$A$1:$A$16))-1)</f>
        <v>-50</v>
      </c>
      <c r="T8" s="7" t="s">
        <v>31</v>
      </c>
      <c r="U8" s="7" t="s">
        <v>31</v>
      </c>
    </row>
    <row r="9" spans="1:21" ht="30" x14ac:dyDescent="0.25">
      <c r="A9" s="4">
        <v>258</v>
      </c>
      <c r="B9" s="4">
        <v>4</v>
      </c>
      <c r="C9" s="4" t="s">
        <v>47</v>
      </c>
      <c r="D9" s="4">
        <v>1799622016</v>
      </c>
      <c r="E9" s="4" t="str">
        <f t="shared" si="0"/>
        <v>Atendido</v>
      </c>
      <c r="F9" s="4" t="s">
        <v>86</v>
      </c>
      <c r="G9" s="5">
        <v>42653</v>
      </c>
      <c r="H9" s="5">
        <f>WORKDAY(G9,IF(C9="SOLICITUD DE COPIA",10,IF(C9="SOLICITUD DE INFORMACIÓN",10,IF(C9="CONSULTA",30,15))),'[1]DIAS LABORALES'!$A$1:$A$16)</f>
        <v>42675</v>
      </c>
      <c r="I9" s="5">
        <v>42657</v>
      </c>
      <c r="J9" s="5" t="s">
        <v>87</v>
      </c>
      <c r="K9" s="4" t="s">
        <v>88</v>
      </c>
      <c r="L9" s="4" t="s">
        <v>49</v>
      </c>
      <c r="M9" s="4" t="s">
        <v>36</v>
      </c>
      <c r="N9" s="4" t="s">
        <v>46</v>
      </c>
      <c r="O9" s="4" t="s">
        <v>262</v>
      </c>
      <c r="P9" s="4" t="str">
        <f t="shared" si="1"/>
        <v>COM</v>
      </c>
      <c r="Q9" s="6">
        <f>NETWORKDAYS(G9,I9,('[1]DIAS LABORALES'!$A$1:$A$16))-1</f>
        <v>4</v>
      </c>
      <c r="R9" s="4" t="str">
        <f t="shared" si="2"/>
        <v>Dentro de términos</v>
      </c>
      <c r="S9" s="18">
        <f ca="1">(NETWORKDAYS(G9,H9,('[1]DIAS LABORALES'!$A$1:$A$16))-1)-(NETWORKDAYS(G9,$S$4,('[1]DIAS LABORALES'!$A$1:$A$16))-1)</f>
        <v>-49</v>
      </c>
      <c r="T9" s="18" t="s">
        <v>275</v>
      </c>
      <c r="U9" s="18" t="s">
        <v>31</v>
      </c>
    </row>
    <row r="10" spans="1:21" ht="255" x14ac:dyDescent="0.25">
      <c r="A10" s="4">
        <v>259</v>
      </c>
      <c r="B10" s="4">
        <v>5</v>
      </c>
      <c r="C10" s="4" t="s">
        <v>42</v>
      </c>
      <c r="D10" s="4">
        <v>1794142016</v>
      </c>
      <c r="E10" s="4" t="str">
        <f t="shared" si="0"/>
        <v>Atendido</v>
      </c>
      <c r="F10" s="4" t="s">
        <v>89</v>
      </c>
      <c r="G10" s="5">
        <v>42653</v>
      </c>
      <c r="H10" s="5">
        <f>WORKDAY(G10,IF(C10="SOLICITUD DE COPIA",10,IF(C10="SOLICITUD DE INFORMACIÓN",10,IF(C10="CONSULTA",30,15))),'[1]DIAS LABORALES'!$A$1:$A$16)</f>
        <v>42675</v>
      </c>
      <c r="I10" s="5">
        <v>42678</v>
      </c>
      <c r="J10" s="5" t="s">
        <v>44</v>
      </c>
      <c r="K10" s="4" t="s">
        <v>90</v>
      </c>
      <c r="L10" s="4" t="s">
        <v>32</v>
      </c>
      <c r="M10" s="4" t="s">
        <v>40</v>
      </c>
      <c r="N10" s="4" t="s">
        <v>34</v>
      </c>
      <c r="O10" s="4" t="s">
        <v>91</v>
      </c>
      <c r="P10" s="4" t="str">
        <f t="shared" si="1"/>
        <v>SUB</v>
      </c>
      <c r="Q10" s="6">
        <f>NETWORKDAYS(G10,I10,('[1]DIAS LABORALES'!$A$1:$A$16))-1</f>
        <v>18</v>
      </c>
      <c r="R10" s="4" t="str">
        <f t="shared" si="2"/>
        <v>Fuera de términos</v>
      </c>
      <c r="S10" s="7">
        <f ca="1">(NETWORKDAYS(G10,H10,('[1]DIAS LABORALES'!$A$1:$A$16))-1)-(NETWORKDAYS(G10,$S$4,('[1]DIAS LABORALES'!$A$1:$A$16))-1)</f>
        <v>-49</v>
      </c>
      <c r="T10" s="7" t="s">
        <v>31</v>
      </c>
      <c r="U10" s="7" t="s">
        <v>31</v>
      </c>
    </row>
    <row r="11" spans="1:21" ht="405" x14ac:dyDescent="0.25">
      <c r="A11" s="4">
        <v>260</v>
      </c>
      <c r="B11" s="4">
        <v>6</v>
      </c>
      <c r="C11" s="4" t="s">
        <v>42</v>
      </c>
      <c r="D11" s="4">
        <v>1795652016</v>
      </c>
      <c r="E11" s="4" t="str">
        <f t="shared" si="0"/>
        <v>Atendido</v>
      </c>
      <c r="F11" s="4" t="s">
        <v>92</v>
      </c>
      <c r="G11" s="5">
        <v>42653</v>
      </c>
      <c r="H11" s="5">
        <f>WORKDAY(G11,IF(C11="SOLICITUD DE COPIA",10,IF(C11="SOLICITUD DE INFORMACIÓN",10,IF(C11="CONSULTA",30,15))),'[1]DIAS LABORALES'!$A$1:$A$16)</f>
        <v>42675</v>
      </c>
      <c r="I11" s="5">
        <v>42664</v>
      </c>
      <c r="J11" s="5" t="s">
        <v>44</v>
      </c>
      <c r="K11" s="4" t="s">
        <v>93</v>
      </c>
      <c r="L11" s="4" t="s">
        <v>32</v>
      </c>
      <c r="M11" s="4" t="s">
        <v>33</v>
      </c>
      <c r="N11" s="4" t="s">
        <v>34</v>
      </c>
      <c r="O11" s="4" t="s">
        <v>94</v>
      </c>
      <c r="P11" s="4" t="str">
        <f t="shared" si="1"/>
        <v>SUB</v>
      </c>
      <c r="Q11" s="6">
        <f>NETWORKDAYS(G11,I11,('[1]DIAS LABORALES'!$A$1:$A$16))-1</f>
        <v>8</v>
      </c>
      <c r="R11" s="4" t="str">
        <f t="shared" si="2"/>
        <v>Dentro de términos</v>
      </c>
      <c r="S11" s="18">
        <f ca="1">(NETWORKDAYS(G11,H11,('[1]DIAS LABORALES'!$A$1:$A$16))-1)-(NETWORKDAYS(G11,$S$4,('[1]DIAS LABORALES'!$A$1:$A$16))-1)</f>
        <v>-49</v>
      </c>
      <c r="T11" s="18" t="s">
        <v>31</v>
      </c>
      <c r="U11" s="18" t="s">
        <v>31</v>
      </c>
    </row>
    <row r="12" spans="1:21" ht="41.25" customHeight="1" x14ac:dyDescent="0.25">
      <c r="A12" s="4">
        <v>261</v>
      </c>
      <c r="B12" s="4">
        <v>7</v>
      </c>
      <c r="C12" s="4" t="s">
        <v>42</v>
      </c>
      <c r="D12" s="4">
        <v>1819682016</v>
      </c>
      <c r="E12" s="4" t="str">
        <f t="shared" si="0"/>
        <v>Atendido</v>
      </c>
      <c r="F12" s="4" t="s">
        <v>95</v>
      </c>
      <c r="G12" s="5">
        <v>42657</v>
      </c>
      <c r="H12" s="5">
        <f>WORKDAY(G12,IF(C12="SOLICITUD DE COPIA",10,IF(C12="SOLICITUD DE INFORMACIÓN",10,IF(C12="CONSULTA",30,15))),'[1]DIAS LABORALES'!$A$1:$A$16)</f>
        <v>42682</v>
      </c>
      <c r="I12" s="5">
        <v>42667</v>
      </c>
      <c r="J12" s="5" t="s">
        <v>96</v>
      </c>
      <c r="K12" s="4" t="s">
        <v>97</v>
      </c>
      <c r="L12" s="4" t="s">
        <v>38</v>
      </c>
      <c r="M12" s="4" t="s">
        <v>33</v>
      </c>
      <c r="N12" s="4" t="s">
        <v>34</v>
      </c>
      <c r="O12" s="4" t="s">
        <v>98</v>
      </c>
      <c r="P12" s="4" t="str">
        <f t="shared" si="1"/>
        <v>SUB</v>
      </c>
      <c r="Q12" s="6">
        <f>NETWORKDAYS(G12,I12,('[1]DIAS LABORALES'!$A$1:$A$16))-1</f>
        <v>5</v>
      </c>
      <c r="R12" s="4" t="str">
        <f t="shared" si="2"/>
        <v>Dentro de términos</v>
      </c>
      <c r="S12" s="7">
        <f ca="1">(NETWORKDAYS(G12,H12,('[1]DIAS LABORALES'!$A$1:$A$16))-1)-(NETWORKDAYS(G12,$S$4,('[1]DIAS LABORALES'!$A$1:$A$16))-1)</f>
        <v>-45</v>
      </c>
      <c r="T12" s="7" t="s">
        <v>31</v>
      </c>
      <c r="U12" s="7" t="s">
        <v>70</v>
      </c>
    </row>
    <row r="13" spans="1:21" ht="74.25" customHeight="1" x14ac:dyDescent="0.25">
      <c r="A13" s="4">
        <v>262</v>
      </c>
      <c r="B13" s="4">
        <v>8</v>
      </c>
      <c r="C13" s="4" t="s">
        <v>30</v>
      </c>
      <c r="D13" s="4">
        <v>1830442016</v>
      </c>
      <c r="E13" s="4" t="str">
        <f t="shared" si="0"/>
        <v>Atendido</v>
      </c>
      <c r="F13" s="4" t="s">
        <v>99</v>
      </c>
      <c r="G13" s="5">
        <v>42657</v>
      </c>
      <c r="H13" s="5">
        <f>WORKDAY(G13,IF(C13="SOLICITUD DE COPIA",10,IF(C13="SOLICITUD DE INFORMACIÓN",10,IF(C13="CONSULTA",30,15))),'[1]DIAS LABORALES'!$A$1:$A$16)</f>
        <v>42682</v>
      </c>
      <c r="I13" s="5">
        <v>42675</v>
      </c>
      <c r="J13" s="5" t="s">
        <v>100</v>
      </c>
      <c r="K13" s="4" t="s">
        <v>101</v>
      </c>
      <c r="L13" s="4" t="s">
        <v>32</v>
      </c>
      <c r="M13" s="4" t="s">
        <v>39</v>
      </c>
      <c r="N13" s="4" t="s">
        <v>34</v>
      </c>
      <c r="O13" s="4" t="s">
        <v>102</v>
      </c>
      <c r="P13" s="4" t="str">
        <f t="shared" si="1"/>
        <v>JUR</v>
      </c>
      <c r="Q13" s="6">
        <f>NETWORKDAYS(G13,I13,('[1]DIAS LABORALES'!$A$1:$A$16))-1</f>
        <v>11</v>
      </c>
      <c r="R13" s="4" t="str">
        <f t="shared" si="2"/>
        <v>Dentro de términos</v>
      </c>
      <c r="S13" s="7">
        <f ca="1">(NETWORKDAYS(G13,H13,('[1]DIAS LABORALES'!$A$1:$A$16))-1)-(NETWORKDAYS(G13,$S$4,('[1]DIAS LABORALES'!$A$1:$A$16))-1)</f>
        <v>-45</v>
      </c>
      <c r="T13" s="7" t="s">
        <v>31</v>
      </c>
      <c r="U13" s="7" t="s">
        <v>31</v>
      </c>
    </row>
    <row r="14" spans="1:21" ht="74.25" customHeight="1" x14ac:dyDescent="0.25">
      <c r="A14" s="4">
        <v>263</v>
      </c>
      <c r="B14" s="4">
        <v>9</v>
      </c>
      <c r="C14" s="4" t="s">
        <v>30</v>
      </c>
      <c r="D14" s="4">
        <v>1809042016</v>
      </c>
      <c r="E14" s="4" t="str">
        <f t="shared" si="0"/>
        <v>Atendido</v>
      </c>
      <c r="F14" s="4" t="s">
        <v>103</v>
      </c>
      <c r="G14" s="5">
        <v>42654</v>
      </c>
      <c r="H14" s="5">
        <f>WORKDAY(G14,IF(C14="SOLICITUD DE COPIA",10,IF(C14="SOLICITUD DE INFORMACIÓN",10,IF(C14="CONSULTA",30,15))),'[1]DIAS LABORALES'!$A$1:$A$16)</f>
        <v>42676</v>
      </c>
      <c r="I14" s="5">
        <v>42661</v>
      </c>
      <c r="J14" s="5" t="s">
        <v>104</v>
      </c>
      <c r="K14" s="4" t="s">
        <v>105</v>
      </c>
      <c r="L14" s="4" t="s">
        <v>32</v>
      </c>
      <c r="M14" s="4" t="s">
        <v>33</v>
      </c>
      <c r="N14" s="4" t="s">
        <v>34</v>
      </c>
      <c r="O14" s="4" t="s">
        <v>106</v>
      </c>
      <c r="P14" s="4" t="str">
        <f t="shared" si="1"/>
        <v>SUB</v>
      </c>
      <c r="Q14" s="6">
        <f>NETWORKDAYS(G14,I14,('[1]DIAS LABORALES'!$A$1:$A$16))-1</f>
        <v>4</v>
      </c>
      <c r="R14" s="4" t="str">
        <f t="shared" si="2"/>
        <v>Dentro de términos</v>
      </c>
      <c r="S14" s="7">
        <f ca="1">(NETWORKDAYS(G14,H14,('[1]DIAS LABORALES'!$A$1:$A$16))-1)-(NETWORKDAYS(G14,$S$4,('[1]DIAS LABORALES'!$A$1:$A$16))-1)</f>
        <v>-48</v>
      </c>
      <c r="T14" s="7" t="s">
        <v>31</v>
      </c>
      <c r="U14" s="7" t="s">
        <v>31</v>
      </c>
    </row>
    <row r="15" spans="1:21" ht="90" x14ac:dyDescent="0.25">
      <c r="A15" s="4">
        <v>264</v>
      </c>
      <c r="B15" s="4">
        <v>10</v>
      </c>
      <c r="C15" s="4" t="s">
        <v>45</v>
      </c>
      <c r="D15" s="4">
        <v>1852322016</v>
      </c>
      <c r="E15" s="4" t="str">
        <f t="shared" si="0"/>
        <v>Atendido</v>
      </c>
      <c r="F15" s="4" t="s">
        <v>107</v>
      </c>
      <c r="G15" s="5">
        <v>42662</v>
      </c>
      <c r="H15" s="5">
        <f>WORKDAY(G15,IF(C15="SOLICITUD DE COPIA",10,IF(C15="SOLICITUD DE INFORMACIÓN",10,IF(C15="CONSULTA",30,15))),'[1]DIAS LABORALES'!$A$1:$A$16)</f>
        <v>42684</v>
      </c>
      <c r="I15" s="5">
        <v>42695</v>
      </c>
      <c r="J15" s="5" t="s">
        <v>108</v>
      </c>
      <c r="K15" s="4" t="s">
        <v>109</v>
      </c>
      <c r="L15" s="4" t="s">
        <v>32</v>
      </c>
      <c r="M15" s="4" t="s">
        <v>37</v>
      </c>
      <c r="N15" s="4" t="s">
        <v>34</v>
      </c>
      <c r="O15" s="4" t="s">
        <v>263</v>
      </c>
      <c r="P15" s="4" t="str">
        <f t="shared" si="1"/>
        <v>DIR</v>
      </c>
      <c r="Q15" s="6">
        <f>NETWORKDAYS(G15,I15,('[1]DIAS LABORALES'!$A$1:$A$16))-1</f>
        <v>21</v>
      </c>
      <c r="R15" s="4" t="str">
        <f t="shared" si="2"/>
        <v>Fuera de términos</v>
      </c>
      <c r="S15" s="7">
        <f ca="1">(NETWORKDAYS(G15,H15,('[1]DIAS LABORALES'!$A$1:$A$16))-1)-(NETWORKDAYS(G15,$S$4,('[1]DIAS LABORALES'!$A$1:$A$16))-1)</f>
        <v>-43</v>
      </c>
      <c r="T15" s="7" t="s">
        <v>31</v>
      </c>
      <c r="U15" s="7" t="s">
        <v>70</v>
      </c>
    </row>
    <row r="16" spans="1:21" ht="75" x14ac:dyDescent="0.25">
      <c r="A16" s="4">
        <v>265</v>
      </c>
      <c r="B16" s="4">
        <v>11</v>
      </c>
      <c r="C16" s="4" t="s">
        <v>43</v>
      </c>
      <c r="D16" s="4">
        <v>1849822016</v>
      </c>
      <c r="E16" s="4" t="str">
        <f t="shared" si="0"/>
        <v>Atendido</v>
      </c>
      <c r="F16" s="4" t="s">
        <v>110</v>
      </c>
      <c r="G16" s="5">
        <v>42663</v>
      </c>
      <c r="H16" s="5">
        <f>WORKDAY(G16,IF(C16="SOLICITUD DE COPIA",10,IF(C16="SOLICITUD DE INFORMACIÓN",10,IF(C16="CONSULTA",30,15))),'[1]DIAS LABORALES'!$A$1:$A$16)</f>
        <v>42677</v>
      </c>
      <c r="I16" s="5">
        <v>42664</v>
      </c>
      <c r="J16" s="5" t="s">
        <v>111</v>
      </c>
      <c r="K16" s="4" t="s">
        <v>112</v>
      </c>
      <c r="L16" s="4" t="s">
        <v>38</v>
      </c>
      <c r="M16" s="4" t="s">
        <v>33</v>
      </c>
      <c r="N16" s="4" t="s">
        <v>34</v>
      </c>
      <c r="O16" s="4" t="s">
        <v>113</v>
      </c>
      <c r="P16" s="4" t="str">
        <f t="shared" si="1"/>
        <v>SUB</v>
      </c>
      <c r="Q16" s="6">
        <f>NETWORKDAYS(G16,I16,('[1]DIAS LABORALES'!$A$1:$A$16))-1</f>
        <v>1</v>
      </c>
      <c r="R16" s="4" t="str">
        <f t="shared" si="2"/>
        <v>Dentro de términos</v>
      </c>
      <c r="S16" s="7">
        <f ca="1">(NETWORKDAYS(G16,H16,('[1]DIAS LABORALES'!$A$1:$A$16))-1)-(NETWORKDAYS(G16,$S$4,('[1]DIAS LABORALES'!$A$1:$A$16))-1)</f>
        <v>-47</v>
      </c>
      <c r="T16" s="7" t="s">
        <v>31</v>
      </c>
      <c r="U16" s="7" t="s">
        <v>31</v>
      </c>
    </row>
    <row r="17" spans="1:21" ht="300" x14ac:dyDescent="0.25">
      <c r="A17" s="4">
        <v>266</v>
      </c>
      <c r="B17" s="4">
        <v>12</v>
      </c>
      <c r="C17" s="4" t="s">
        <v>30</v>
      </c>
      <c r="D17" s="4">
        <v>1853532016</v>
      </c>
      <c r="E17" s="4" t="str">
        <f t="shared" si="0"/>
        <v>Atendido</v>
      </c>
      <c r="F17" s="4" t="s">
        <v>114</v>
      </c>
      <c r="G17" s="5">
        <v>42663</v>
      </c>
      <c r="H17" s="5">
        <f>WORKDAY(G17,IF(C17="SOLICITUD DE COPIA",10,IF(C17="SOLICITUD DE INFORMACIÓN",10,IF(C17="CONSULTA",30,15))),'[1]DIAS LABORALES'!$A$1:$A$16)</f>
        <v>42685</v>
      </c>
      <c r="I17" s="5">
        <v>42667</v>
      </c>
      <c r="J17" s="5" t="s">
        <v>115</v>
      </c>
      <c r="K17" s="4" t="s">
        <v>116</v>
      </c>
      <c r="L17" s="4" t="s">
        <v>38</v>
      </c>
      <c r="M17" s="4" t="s">
        <v>33</v>
      </c>
      <c r="N17" s="4" t="s">
        <v>34</v>
      </c>
      <c r="O17" s="4" t="s">
        <v>117</v>
      </c>
      <c r="P17" s="4" t="str">
        <f t="shared" si="1"/>
        <v>SUB</v>
      </c>
      <c r="Q17" s="6">
        <f>NETWORKDAYS(G17,I17,('[1]DIAS LABORALES'!$A$1:$A$16))-1</f>
        <v>2</v>
      </c>
      <c r="R17" s="4" t="str">
        <f t="shared" si="2"/>
        <v>Dentro de términos</v>
      </c>
      <c r="S17" s="7">
        <f ca="1">(NETWORKDAYS(G17,H17,('[1]DIAS LABORALES'!$A$1:$A$16))-1)-(NETWORKDAYS(G17,$S$4,('[1]DIAS LABORALES'!$A$1:$A$16))-1)</f>
        <v>-42</v>
      </c>
      <c r="T17" s="7" t="s">
        <v>31</v>
      </c>
      <c r="U17" s="7" t="s">
        <v>31</v>
      </c>
    </row>
    <row r="18" spans="1:21" ht="45" x14ac:dyDescent="0.25">
      <c r="A18" s="4">
        <v>267</v>
      </c>
      <c r="B18" s="4">
        <v>1</v>
      </c>
      <c r="C18" s="4" t="s">
        <v>47</v>
      </c>
      <c r="D18" s="4">
        <v>2044812016</v>
      </c>
      <c r="E18" s="4" t="str">
        <f t="shared" si="0"/>
        <v>Atendido</v>
      </c>
      <c r="F18" s="4" t="s">
        <v>118</v>
      </c>
      <c r="G18" s="5">
        <v>42692</v>
      </c>
      <c r="H18" s="5">
        <f>WORKDAY(G18,IF(C18="SOLICITUD DE COPIA",10,IF(C18="SOLICITUD DE INFORMACIÓN",10,IF(C18="CONSULTA",30,15))),'[1]DIAS LABORALES'!$A$1:$A$16)</f>
        <v>42716</v>
      </c>
      <c r="I18" s="5">
        <v>42710</v>
      </c>
      <c r="J18" s="5" t="s">
        <v>119</v>
      </c>
      <c r="K18" s="4" t="s">
        <v>120</v>
      </c>
      <c r="L18" s="4" t="s">
        <v>38</v>
      </c>
      <c r="M18" s="4" t="s">
        <v>33</v>
      </c>
      <c r="N18" s="4" t="s">
        <v>46</v>
      </c>
      <c r="O18" s="4" t="s">
        <v>121</v>
      </c>
      <c r="P18" s="4" t="str">
        <f t="shared" si="1"/>
        <v>SUB</v>
      </c>
      <c r="Q18" s="6">
        <f>NETWORKDAYS(G18,I18,('[1]DIAS LABORALES'!$A$1:$A$16))-1</f>
        <v>12</v>
      </c>
      <c r="R18" s="4" t="str">
        <f t="shared" si="2"/>
        <v>Dentro de términos</v>
      </c>
      <c r="S18" s="7">
        <f ca="1">(NETWORKDAYS(G18,H18,('[1]DIAS LABORALES'!$A$1:$A$16))-1)-(NETWORKDAYS(G18,$S$4,('[1]DIAS LABORALES'!$A$1:$A$16))-1)</f>
        <v>-23</v>
      </c>
      <c r="T18" s="7" t="s">
        <v>31</v>
      </c>
      <c r="U18" s="7" t="s">
        <v>31</v>
      </c>
    </row>
    <row r="19" spans="1:21" ht="45" x14ac:dyDescent="0.25">
      <c r="A19" s="4">
        <v>268</v>
      </c>
      <c r="B19" s="4">
        <v>2</v>
      </c>
      <c r="C19" s="4" t="s">
        <v>48</v>
      </c>
      <c r="D19" s="4">
        <v>2034732016</v>
      </c>
      <c r="E19" s="4" t="str">
        <f t="shared" si="0"/>
        <v>Atendido</v>
      </c>
      <c r="F19" s="4" t="s">
        <v>122</v>
      </c>
      <c r="G19" s="5">
        <v>42692</v>
      </c>
      <c r="H19" s="5">
        <f>WORKDAY(G19,IF(C19="SOLICITUD DE COPIA",10,IF(C19="SOLICITUD DE INFORMACIÓN",10,IF(C19="CONSULTA",30,15))),'[1]DIAS LABORALES'!$A$1:$A$16)</f>
        <v>42716</v>
      </c>
      <c r="I19" s="5">
        <v>42704</v>
      </c>
      <c r="J19" s="5" t="s">
        <v>123</v>
      </c>
      <c r="K19" s="4" t="s">
        <v>124</v>
      </c>
      <c r="L19" s="4" t="s">
        <v>76</v>
      </c>
      <c r="M19" s="4" t="s">
        <v>33</v>
      </c>
      <c r="N19" s="4" t="s">
        <v>46</v>
      </c>
      <c r="O19" s="4" t="s">
        <v>125</v>
      </c>
      <c r="P19" s="4" t="str">
        <f t="shared" si="1"/>
        <v>SUB</v>
      </c>
      <c r="Q19" s="6">
        <f>NETWORKDAYS(G19,I19,('[1]DIAS LABORALES'!$A$1:$A$16))-1</f>
        <v>8</v>
      </c>
      <c r="R19" s="4" t="str">
        <f t="shared" si="2"/>
        <v>Dentro de términos</v>
      </c>
      <c r="S19" s="7">
        <f ca="1">(NETWORKDAYS(G19,H19,('[1]DIAS LABORALES'!$A$1:$A$16))-1)-(NETWORKDAYS(G19,$S$4,('[1]DIAS LABORALES'!$A$1:$A$16))-1)</f>
        <v>-23</v>
      </c>
      <c r="T19" s="7" t="s">
        <v>31</v>
      </c>
      <c r="U19" s="7" t="s">
        <v>31</v>
      </c>
    </row>
    <row r="20" spans="1:21" ht="30" x14ac:dyDescent="0.25">
      <c r="A20" s="4">
        <v>269</v>
      </c>
      <c r="B20" s="4">
        <v>3</v>
      </c>
      <c r="C20" s="4" t="s">
        <v>48</v>
      </c>
      <c r="D20" s="4">
        <v>2034562016</v>
      </c>
      <c r="E20" s="4" t="str">
        <f t="shared" si="0"/>
        <v>Atendido</v>
      </c>
      <c r="F20" s="4" t="s">
        <v>126</v>
      </c>
      <c r="G20" s="5">
        <v>42692</v>
      </c>
      <c r="H20" s="5">
        <f>WORKDAY(G20,IF(C20="SOLICITUD DE COPIA",10,IF(C20="SOLICITUD DE INFORMACIÓN",10,IF(C20="CONSULTA",30,15))),'[1]DIAS LABORALES'!$A$1:$A$16)</f>
        <v>42716</v>
      </c>
      <c r="I20" s="5">
        <v>42710</v>
      </c>
      <c r="J20" s="5" t="s">
        <v>96</v>
      </c>
      <c r="K20" s="4" t="s">
        <v>127</v>
      </c>
      <c r="L20" s="4" t="s">
        <v>76</v>
      </c>
      <c r="M20" s="4" t="s">
        <v>33</v>
      </c>
      <c r="N20" s="4" t="s">
        <v>46</v>
      </c>
      <c r="O20" s="4" t="s">
        <v>128</v>
      </c>
      <c r="P20" s="4" t="str">
        <f t="shared" si="1"/>
        <v>SUB</v>
      </c>
      <c r="Q20" s="6">
        <f>NETWORKDAYS(G20,I20,('[1]DIAS LABORALES'!$A$1:$A$16))-1</f>
        <v>12</v>
      </c>
      <c r="R20" s="4" t="str">
        <f t="shared" si="2"/>
        <v>Dentro de términos</v>
      </c>
      <c r="S20" s="7">
        <f ca="1">(NETWORKDAYS(G20,H20,('[1]DIAS LABORALES'!$A$1:$A$16))-1)-(NETWORKDAYS(G20,$S$4,('[1]DIAS LABORALES'!$A$1:$A$16))-1)</f>
        <v>-23</v>
      </c>
      <c r="T20" s="7" t="s">
        <v>31</v>
      </c>
      <c r="U20" s="7" t="s">
        <v>31</v>
      </c>
    </row>
    <row r="21" spans="1:21" ht="30" x14ac:dyDescent="0.25">
      <c r="A21" s="4">
        <v>270</v>
      </c>
      <c r="B21" s="4">
        <v>4</v>
      </c>
      <c r="C21" s="4" t="s">
        <v>73</v>
      </c>
      <c r="D21" s="4">
        <v>2029782016</v>
      </c>
      <c r="E21" s="4" t="str">
        <f t="shared" si="0"/>
        <v>Atendido</v>
      </c>
      <c r="F21" s="4" t="s">
        <v>129</v>
      </c>
      <c r="G21" s="5">
        <v>42692</v>
      </c>
      <c r="H21" s="5">
        <f>WORKDAY(G21,IF(C21="SOLICITUD DE COPIA",10,IF(C21="SOLICITUD DE INFORMACIÓN",10,IF(C21="CONSULTA",30,15))),'[1]DIAS LABORALES'!$A$1:$A$16)</f>
        <v>42716</v>
      </c>
      <c r="I21" s="5">
        <v>42709</v>
      </c>
      <c r="J21" s="5" t="s">
        <v>96</v>
      </c>
      <c r="K21" s="4" t="s">
        <v>130</v>
      </c>
      <c r="L21" s="4" t="s">
        <v>74</v>
      </c>
      <c r="M21" s="4" t="s">
        <v>39</v>
      </c>
      <c r="N21" s="4" t="s">
        <v>34</v>
      </c>
      <c r="O21" s="4" t="s">
        <v>131</v>
      </c>
      <c r="P21" s="4" t="str">
        <f t="shared" si="1"/>
        <v>JUR</v>
      </c>
      <c r="Q21" s="6">
        <f>NETWORKDAYS(G21,I21,('[1]DIAS LABORALES'!$A$1:$A$16))-1</f>
        <v>11</v>
      </c>
      <c r="R21" s="4" t="str">
        <f t="shared" si="2"/>
        <v>Dentro de términos</v>
      </c>
      <c r="S21" s="7">
        <f ca="1">(NETWORKDAYS(G21,H21,('[1]DIAS LABORALES'!$A$1:$A$16))-1)-(NETWORKDAYS(G21,$S$4,('[1]DIAS LABORALES'!$A$1:$A$16))-1)</f>
        <v>-23</v>
      </c>
      <c r="T21" s="7" t="s">
        <v>31</v>
      </c>
      <c r="U21" s="7" t="s">
        <v>70</v>
      </c>
    </row>
    <row r="22" spans="1:21" ht="60" x14ac:dyDescent="0.25">
      <c r="A22" s="4">
        <v>271</v>
      </c>
      <c r="B22" s="4">
        <v>5</v>
      </c>
      <c r="C22" s="4" t="s">
        <v>43</v>
      </c>
      <c r="D22" s="4">
        <v>1990742016</v>
      </c>
      <c r="E22" s="4" t="str">
        <f t="shared" si="0"/>
        <v>Atendido</v>
      </c>
      <c r="F22" s="4" t="s">
        <v>132</v>
      </c>
      <c r="G22" s="5">
        <v>42692</v>
      </c>
      <c r="H22" s="5">
        <f>WORKDAY(G22,IF(C22="SOLICITUD DE COPIA",10,IF(C22="SOLICITUD DE INFORMACIÓN",10,IF(C22="CONSULTA",30,15))),'[1]DIAS LABORALES'!$A$1:$A$16)</f>
        <v>42706</v>
      </c>
      <c r="I22" s="5">
        <v>42723</v>
      </c>
      <c r="J22" s="5" t="s">
        <v>133</v>
      </c>
      <c r="K22" s="4" t="s">
        <v>134</v>
      </c>
      <c r="L22" s="4" t="s">
        <v>38</v>
      </c>
      <c r="M22" s="4" t="s">
        <v>33</v>
      </c>
      <c r="N22" s="4" t="s">
        <v>34</v>
      </c>
      <c r="O22" s="4" t="s">
        <v>248</v>
      </c>
      <c r="P22" s="4" t="str">
        <f t="shared" si="1"/>
        <v>SUB</v>
      </c>
      <c r="Q22" s="6">
        <f>NETWORKDAYS(G22,I22,('[1]DIAS LABORALES'!$A$1:$A$16))-1</f>
        <v>20</v>
      </c>
      <c r="R22" s="4" t="str">
        <f t="shared" si="2"/>
        <v>Fuera de términos</v>
      </c>
      <c r="S22" s="7">
        <f ca="1">(NETWORKDAYS(G22,H22,('[1]DIAS LABORALES'!$A$1:$A$16))-1)-(NETWORKDAYS(G22,$S$4,('[1]DIAS LABORALES'!$A$1:$A$16))-1)</f>
        <v>-28</v>
      </c>
      <c r="T22" s="7" t="s">
        <v>31</v>
      </c>
      <c r="U22" s="7" t="s">
        <v>31</v>
      </c>
    </row>
    <row r="23" spans="1:21" ht="45" x14ac:dyDescent="0.25">
      <c r="A23" s="4">
        <v>272</v>
      </c>
      <c r="B23" s="4">
        <v>6</v>
      </c>
      <c r="C23" s="4" t="s">
        <v>48</v>
      </c>
      <c r="D23" s="4">
        <v>2040302016</v>
      </c>
      <c r="E23" s="4" t="str">
        <f t="shared" si="0"/>
        <v>Atendido</v>
      </c>
      <c r="F23" s="4" t="s">
        <v>135</v>
      </c>
      <c r="G23" s="5">
        <v>42692</v>
      </c>
      <c r="H23" s="5">
        <f>WORKDAY(G23,IF(C23="SOLICITUD DE COPIA",10,IF(C23="SOLICITUD DE INFORMACIÓN",10,IF(C23="CONSULTA",30,15))),'[1]DIAS LABORALES'!$A$1:$A$16)</f>
        <v>42716</v>
      </c>
      <c r="I23" s="5">
        <v>42710</v>
      </c>
      <c r="J23" s="5" t="s">
        <v>136</v>
      </c>
      <c r="K23" s="4" t="s">
        <v>137</v>
      </c>
      <c r="L23" s="4" t="s">
        <v>38</v>
      </c>
      <c r="M23" s="4" t="s">
        <v>33</v>
      </c>
      <c r="N23" s="4" t="s">
        <v>46</v>
      </c>
      <c r="O23" s="4" t="s">
        <v>138</v>
      </c>
      <c r="P23" s="4" t="str">
        <f t="shared" si="1"/>
        <v>SUB</v>
      </c>
      <c r="Q23" s="6">
        <f>NETWORKDAYS(G23,I23,('[1]DIAS LABORALES'!$A$1:$A$16))-1</f>
        <v>12</v>
      </c>
      <c r="R23" s="4" t="str">
        <f t="shared" si="2"/>
        <v>Dentro de términos</v>
      </c>
      <c r="S23" s="7">
        <f ca="1">(NETWORKDAYS(G23,H23,('[1]DIAS LABORALES'!$A$1:$A$16))-1)-(NETWORKDAYS(G23,$S$4,('[1]DIAS LABORALES'!$A$1:$A$16))-1)</f>
        <v>-23</v>
      </c>
      <c r="T23" s="7" t="s">
        <v>31</v>
      </c>
      <c r="U23" s="7" t="s">
        <v>31</v>
      </c>
    </row>
    <row r="24" spans="1:21" ht="30" x14ac:dyDescent="0.25">
      <c r="A24" s="4">
        <v>273</v>
      </c>
      <c r="B24" s="4">
        <v>7</v>
      </c>
      <c r="C24" s="4" t="s">
        <v>47</v>
      </c>
      <c r="D24" s="4">
        <v>2040612016</v>
      </c>
      <c r="E24" s="4" t="str">
        <f t="shared" si="0"/>
        <v>Atendido</v>
      </c>
      <c r="F24" s="4" t="s">
        <v>139</v>
      </c>
      <c r="G24" s="5">
        <v>42692</v>
      </c>
      <c r="H24" s="5">
        <f>WORKDAY(G24,IF(C24="SOLICITUD DE COPIA",10,IF(C24="SOLICITUD DE INFORMACIÓN",10,IF(C24="CONSULTA",30,15))),'[1]DIAS LABORALES'!$A$1:$A$16)</f>
        <v>42716</v>
      </c>
      <c r="I24" s="5">
        <v>42710</v>
      </c>
      <c r="J24" s="5" t="s">
        <v>140</v>
      </c>
      <c r="K24" s="4" t="s">
        <v>141</v>
      </c>
      <c r="L24" s="4" t="s">
        <v>38</v>
      </c>
      <c r="M24" s="4" t="s">
        <v>33</v>
      </c>
      <c r="N24" s="4" t="s">
        <v>46</v>
      </c>
      <c r="O24" s="4" t="s">
        <v>142</v>
      </c>
      <c r="P24" s="4" t="str">
        <f t="shared" si="1"/>
        <v>SUB</v>
      </c>
      <c r="Q24" s="6">
        <f>NETWORKDAYS(G24,I24,('[1]DIAS LABORALES'!$A$1:$A$16))-1</f>
        <v>12</v>
      </c>
      <c r="R24" s="4" t="str">
        <f t="shared" si="2"/>
        <v>Dentro de términos</v>
      </c>
      <c r="S24" s="7">
        <f ca="1">(NETWORKDAYS(G24,H24,('[1]DIAS LABORALES'!$A$1:$A$16))-1)-(NETWORKDAYS(G24,$S$4,('[1]DIAS LABORALES'!$A$1:$A$16))-1)</f>
        <v>-23</v>
      </c>
      <c r="T24" s="7" t="s">
        <v>31</v>
      </c>
      <c r="U24" s="7" t="s">
        <v>31</v>
      </c>
    </row>
    <row r="25" spans="1:21" ht="30" x14ac:dyDescent="0.25">
      <c r="A25" s="4">
        <v>274</v>
      </c>
      <c r="B25" s="4">
        <v>8</v>
      </c>
      <c r="C25" s="4" t="s">
        <v>48</v>
      </c>
      <c r="D25" s="4">
        <v>2040712016</v>
      </c>
      <c r="E25" s="4" t="str">
        <f t="shared" si="0"/>
        <v>Atendido</v>
      </c>
      <c r="F25" s="4" t="s">
        <v>143</v>
      </c>
      <c r="G25" s="5">
        <v>42692</v>
      </c>
      <c r="H25" s="5">
        <f>WORKDAY(G25,IF(C25="SOLICITUD DE COPIA",10,IF(C25="SOLICITUD DE INFORMACIÓN",10,IF(C25="CONSULTA",30,15))),'[1]DIAS LABORALES'!$A$1:$A$16)</f>
        <v>42716</v>
      </c>
      <c r="I25" s="5">
        <v>42710</v>
      </c>
      <c r="J25" s="5" t="s">
        <v>96</v>
      </c>
      <c r="K25" s="4" t="s">
        <v>144</v>
      </c>
      <c r="L25" s="4" t="s">
        <v>38</v>
      </c>
      <c r="M25" s="4" t="s">
        <v>33</v>
      </c>
      <c r="N25" s="4" t="s">
        <v>46</v>
      </c>
      <c r="O25" s="4" t="s">
        <v>145</v>
      </c>
      <c r="P25" s="4" t="str">
        <f t="shared" si="1"/>
        <v>SUB</v>
      </c>
      <c r="Q25" s="6">
        <f>NETWORKDAYS(G25,I25,('[1]DIAS LABORALES'!$A$1:$A$16))-1</f>
        <v>12</v>
      </c>
      <c r="R25" s="4" t="str">
        <f t="shared" si="2"/>
        <v>Dentro de términos</v>
      </c>
      <c r="S25" s="7">
        <f ca="1">(NETWORKDAYS(G25,H25,('[1]DIAS LABORALES'!$A$1:$A$16))-1)-(NETWORKDAYS(G25,$S$4,('[1]DIAS LABORALES'!$A$1:$A$16))-1)</f>
        <v>-23</v>
      </c>
      <c r="T25" s="7" t="s">
        <v>31</v>
      </c>
      <c r="U25" s="7" t="s">
        <v>31</v>
      </c>
    </row>
    <row r="26" spans="1:21" ht="30" x14ac:dyDescent="0.25">
      <c r="A26" s="4">
        <v>275</v>
      </c>
      <c r="B26" s="4">
        <v>9</v>
      </c>
      <c r="C26" s="4" t="s">
        <v>47</v>
      </c>
      <c r="D26" s="4">
        <v>2041522016</v>
      </c>
      <c r="E26" s="4" t="str">
        <f t="shared" si="0"/>
        <v>Atendido</v>
      </c>
      <c r="F26" s="4" t="s">
        <v>146</v>
      </c>
      <c r="G26" s="5">
        <v>42692</v>
      </c>
      <c r="H26" s="5">
        <f>WORKDAY(G26,IF(C26="SOLICITUD DE COPIA",10,IF(C26="SOLICITUD DE INFORMACIÓN",10,IF(C26="CONSULTA",30,15))),'[1]DIAS LABORALES'!$A$1:$A$16)</f>
        <v>42716</v>
      </c>
      <c r="I26" s="5">
        <v>42710</v>
      </c>
      <c r="J26" s="5" t="s">
        <v>147</v>
      </c>
      <c r="K26" s="4" t="s">
        <v>148</v>
      </c>
      <c r="L26" s="4" t="s">
        <v>38</v>
      </c>
      <c r="M26" s="4" t="s">
        <v>33</v>
      </c>
      <c r="N26" s="4" t="s">
        <v>46</v>
      </c>
      <c r="O26" s="4" t="s">
        <v>149</v>
      </c>
      <c r="P26" s="4" t="str">
        <f t="shared" si="1"/>
        <v>SUB</v>
      </c>
      <c r="Q26" s="6">
        <f>NETWORKDAYS(G26,I26,('[1]DIAS LABORALES'!$A$1:$A$16))-1</f>
        <v>12</v>
      </c>
      <c r="R26" s="4" t="str">
        <f t="shared" si="2"/>
        <v>Dentro de términos</v>
      </c>
      <c r="S26" s="7">
        <f ca="1">(NETWORKDAYS(G26,H26,('[1]DIAS LABORALES'!$A$1:$A$16))-1)-(NETWORKDAYS(G26,$S$4,('[1]DIAS LABORALES'!$A$1:$A$16))-1)</f>
        <v>-23</v>
      </c>
      <c r="T26" s="7" t="s">
        <v>31</v>
      </c>
      <c r="U26" s="7" t="s">
        <v>31</v>
      </c>
    </row>
    <row r="27" spans="1:21" ht="30" x14ac:dyDescent="0.25">
      <c r="A27" s="4">
        <v>276</v>
      </c>
      <c r="B27" s="4">
        <v>10</v>
      </c>
      <c r="C27" s="4" t="s">
        <v>47</v>
      </c>
      <c r="D27" s="4">
        <v>2041642016</v>
      </c>
      <c r="E27" s="4" t="str">
        <f t="shared" si="0"/>
        <v>Atendido</v>
      </c>
      <c r="F27" s="4" t="s">
        <v>150</v>
      </c>
      <c r="G27" s="5">
        <v>42692</v>
      </c>
      <c r="H27" s="5">
        <f>WORKDAY(G27,IF(C27="SOLICITUD DE COPIA",10,IF(C27="SOLICITUD DE INFORMACIÓN",10,IF(C27="CONSULTA",30,15))),'[1]DIAS LABORALES'!$A$1:$A$16)</f>
        <v>42716</v>
      </c>
      <c r="I27" s="5">
        <v>42710</v>
      </c>
      <c r="J27" s="5" t="s">
        <v>96</v>
      </c>
      <c r="K27" s="4" t="s">
        <v>151</v>
      </c>
      <c r="L27" s="4" t="s">
        <v>38</v>
      </c>
      <c r="M27" s="4" t="s">
        <v>33</v>
      </c>
      <c r="N27" s="4" t="s">
        <v>46</v>
      </c>
      <c r="O27" s="4" t="s">
        <v>152</v>
      </c>
      <c r="P27" s="4" t="str">
        <f t="shared" si="1"/>
        <v>SUB</v>
      </c>
      <c r="Q27" s="6">
        <f>NETWORKDAYS(G27,I27,('[1]DIAS LABORALES'!$A$1:$A$16))-1</f>
        <v>12</v>
      </c>
      <c r="R27" s="4" t="str">
        <f t="shared" si="2"/>
        <v>Dentro de términos</v>
      </c>
      <c r="S27" s="7">
        <f ca="1">(NETWORKDAYS(G27,H27,('[1]DIAS LABORALES'!$A$1:$A$16))-1)-(NETWORKDAYS(G27,$S$4,('[1]DIAS LABORALES'!$A$1:$A$16))-1)</f>
        <v>-23</v>
      </c>
      <c r="T27" s="7" t="s">
        <v>31</v>
      </c>
      <c r="U27" s="7" t="s">
        <v>31</v>
      </c>
    </row>
    <row r="28" spans="1:21" ht="60" x14ac:dyDescent="0.25">
      <c r="A28" s="4">
        <v>277</v>
      </c>
      <c r="B28" s="4">
        <v>11</v>
      </c>
      <c r="C28" s="4" t="s">
        <v>47</v>
      </c>
      <c r="D28" s="4">
        <v>2041912016</v>
      </c>
      <c r="E28" s="4" t="str">
        <f t="shared" si="0"/>
        <v>Atendido</v>
      </c>
      <c r="F28" s="4" t="s">
        <v>153</v>
      </c>
      <c r="G28" s="5">
        <v>42692</v>
      </c>
      <c r="H28" s="5">
        <f>WORKDAY(G28,IF(C28="SOLICITUD DE COPIA",10,IF(C28="SOLICITUD DE INFORMACIÓN",10,IF(C28="CONSULTA",30,15))),'[1]DIAS LABORALES'!$A$1:$A$16)</f>
        <v>42716</v>
      </c>
      <c r="I28" s="5">
        <v>42710</v>
      </c>
      <c r="J28" s="5" t="s">
        <v>154</v>
      </c>
      <c r="K28" s="4" t="s">
        <v>155</v>
      </c>
      <c r="L28" s="4" t="s">
        <v>32</v>
      </c>
      <c r="M28" s="4" t="s">
        <v>33</v>
      </c>
      <c r="N28" s="4" t="s">
        <v>46</v>
      </c>
      <c r="O28" s="4" t="s">
        <v>156</v>
      </c>
      <c r="P28" s="4" t="str">
        <f t="shared" si="1"/>
        <v>SUB</v>
      </c>
      <c r="Q28" s="6">
        <f>NETWORKDAYS(G28,I28,('[1]DIAS LABORALES'!$A$1:$A$16))-1</f>
        <v>12</v>
      </c>
      <c r="R28" s="4" t="str">
        <f t="shared" si="2"/>
        <v>Dentro de términos</v>
      </c>
      <c r="S28" s="7">
        <f ca="1">(NETWORKDAYS(G28,H28,('[1]DIAS LABORALES'!$A$1:$A$16))-1)-(NETWORKDAYS(G28,$S$4,('[1]DIAS LABORALES'!$A$1:$A$16))-1)</f>
        <v>-23</v>
      </c>
      <c r="T28" s="7" t="s">
        <v>31</v>
      </c>
      <c r="U28" s="7" t="s">
        <v>70</v>
      </c>
    </row>
    <row r="29" spans="1:21" ht="30" x14ac:dyDescent="0.25">
      <c r="A29" s="4">
        <v>278</v>
      </c>
      <c r="B29" s="4">
        <v>12</v>
      </c>
      <c r="C29" s="4" t="s">
        <v>45</v>
      </c>
      <c r="D29" s="4">
        <v>2042012016</v>
      </c>
      <c r="E29" s="4" t="str">
        <f t="shared" si="0"/>
        <v>Atendido</v>
      </c>
      <c r="F29" s="4" t="s">
        <v>157</v>
      </c>
      <c r="G29" s="5">
        <v>42692</v>
      </c>
      <c r="H29" s="5">
        <f>WORKDAY(G29,IF(C29="SOLICITUD DE COPIA",10,IF(C29="SOLICITUD DE INFORMACIÓN",10,IF(C29="CONSULTA",30,15))),'[1]DIAS LABORALES'!$A$1:$A$16)</f>
        <v>42716</v>
      </c>
      <c r="I29" s="5">
        <v>42695</v>
      </c>
      <c r="J29" s="5" t="s">
        <v>96</v>
      </c>
      <c r="K29" s="4" t="s">
        <v>158</v>
      </c>
      <c r="L29" s="4" t="s">
        <v>49</v>
      </c>
      <c r="M29" s="4" t="s">
        <v>36</v>
      </c>
      <c r="N29" s="4" t="s">
        <v>46</v>
      </c>
      <c r="O29" s="4" t="s">
        <v>264</v>
      </c>
      <c r="P29" s="4" t="str">
        <f t="shared" si="1"/>
        <v>COM</v>
      </c>
      <c r="Q29" s="6">
        <f>NETWORKDAYS(G29,I29,('[1]DIAS LABORALES'!$A$1:$A$16))-1</f>
        <v>1</v>
      </c>
      <c r="R29" s="4" t="str">
        <f t="shared" si="2"/>
        <v>Dentro de términos</v>
      </c>
      <c r="S29" s="7">
        <f ca="1">(NETWORKDAYS(G29,H29,('[1]DIAS LABORALES'!$A$1:$A$16))-1)-(NETWORKDAYS(G29,$S$4,('[1]DIAS LABORALES'!$A$1:$A$16))-1)</f>
        <v>-23</v>
      </c>
      <c r="T29" s="7" t="s">
        <v>31</v>
      </c>
      <c r="U29" s="7" t="s">
        <v>31</v>
      </c>
    </row>
    <row r="30" spans="1:21" ht="60" x14ac:dyDescent="0.25">
      <c r="A30" s="4">
        <v>279</v>
      </c>
      <c r="B30" s="4">
        <v>13</v>
      </c>
      <c r="C30" s="4" t="s">
        <v>45</v>
      </c>
      <c r="D30" s="4">
        <v>2042102016</v>
      </c>
      <c r="E30" s="4" t="str">
        <f t="shared" si="0"/>
        <v>Atendido</v>
      </c>
      <c r="F30" s="4" t="s">
        <v>159</v>
      </c>
      <c r="G30" s="5">
        <v>42692</v>
      </c>
      <c r="H30" s="5">
        <f>WORKDAY(G30,IF(C30="SOLICITUD DE COPIA",10,IF(C30="SOLICITUD DE INFORMACIÓN",10,IF(C30="CONSULTA",30,15))),'[1]DIAS LABORALES'!$A$1:$A$16)</f>
        <v>42716</v>
      </c>
      <c r="I30" s="5">
        <v>42695</v>
      </c>
      <c r="J30" s="5" t="s">
        <v>96</v>
      </c>
      <c r="K30" s="4" t="s">
        <v>160</v>
      </c>
      <c r="L30" s="4" t="s">
        <v>49</v>
      </c>
      <c r="M30" s="4" t="s">
        <v>36</v>
      </c>
      <c r="N30" s="4" t="s">
        <v>46</v>
      </c>
      <c r="O30" s="4" t="s">
        <v>265</v>
      </c>
      <c r="P30" s="4" t="str">
        <f t="shared" si="1"/>
        <v>COM</v>
      </c>
      <c r="Q30" s="6">
        <f>NETWORKDAYS(G30,I30,('[1]DIAS LABORALES'!$A$1:$A$16))-1</f>
        <v>1</v>
      </c>
      <c r="R30" s="4" t="str">
        <f t="shared" si="2"/>
        <v>Dentro de términos</v>
      </c>
      <c r="S30" s="7">
        <f ca="1">(NETWORKDAYS(G30,H30,('[1]DIAS LABORALES'!$A$1:$A$16))-1)-(NETWORKDAYS(G30,$S$4,('[1]DIAS LABORALES'!$A$1:$A$16))-1)</f>
        <v>-23</v>
      </c>
      <c r="T30" s="7" t="s">
        <v>31</v>
      </c>
      <c r="U30" s="7" t="s">
        <v>31</v>
      </c>
    </row>
    <row r="31" spans="1:21" ht="45" x14ac:dyDescent="0.25">
      <c r="A31" s="4">
        <v>280</v>
      </c>
      <c r="B31" s="4">
        <v>14</v>
      </c>
      <c r="C31" s="4" t="s">
        <v>72</v>
      </c>
      <c r="D31" s="4">
        <v>2042422016</v>
      </c>
      <c r="E31" s="4" t="str">
        <f t="shared" si="0"/>
        <v>Atendido</v>
      </c>
      <c r="F31" s="4" t="s">
        <v>161</v>
      </c>
      <c r="G31" s="5">
        <v>42692</v>
      </c>
      <c r="H31" s="5">
        <f>WORKDAY(G31,IF(C31="SOLICITUD DE COPIA",10,IF(C31="SOLICITUD DE INFORMACIÓN",10,IF(C31="CONSULTA",30,15))),'[1]DIAS LABORALES'!$A$1:$A$16)</f>
        <v>42737</v>
      </c>
      <c r="I31" s="5">
        <v>42695</v>
      </c>
      <c r="J31" s="5" t="s">
        <v>96</v>
      </c>
      <c r="K31" s="4" t="s">
        <v>162</v>
      </c>
      <c r="L31" s="4" t="s">
        <v>32</v>
      </c>
      <c r="M31" s="4" t="s">
        <v>36</v>
      </c>
      <c r="N31" s="4" t="s">
        <v>46</v>
      </c>
      <c r="O31" s="4" t="s">
        <v>266</v>
      </c>
      <c r="P31" s="4" t="str">
        <f t="shared" si="1"/>
        <v>COM</v>
      </c>
      <c r="Q31" s="6">
        <f>NETWORKDAYS(G31,I31,('[1]DIAS LABORALES'!$A$1:$A$16))-1</f>
        <v>1</v>
      </c>
      <c r="R31" s="4" t="str">
        <f t="shared" si="2"/>
        <v>Fuera de términos</v>
      </c>
      <c r="S31" s="7">
        <f ca="1">(NETWORKDAYS(G31,H31,('[1]DIAS LABORALES'!$A$1:$A$16))-1)-(NETWORKDAYS(G31,$S$4,('[1]DIAS LABORALES'!$A$1:$A$16))-1)</f>
        <v>-8</v>
      </c>
      <c r="T31" s="7" t="s">
        <v>31</v>
      </c>
      <c r="U31" s="7" t="s">
        <v>31</v>
      </c>
    </row>
    <row r="32" spans="1:21" ht="60" x14ac:dyDescent="0.25">
      <c r="A32" s="4">
        <v>281</v>
      </c>
      <c r="B32" s="4">
        <v>15</v>
      </c>
      <c r="C32" s="4" t="s">
        <v>47</v>
      </c>
      <c r="D32" s="4">
        <v>2044012016</v>
      </c>
      <c r="E32" s="4" t="str">
        <f t="shared" si="0"/>
        <v>Atendido</v>
      </c>
      <c r="F32" s="4" t="s">
        <v>163</v>
      </c>
      <c r="G32" s="5">
        <v>42692</v>
      </c>
      <c r="H32" s="5">
        <f>WORKDAY(G32,IF(C32="SOLICITUD DE COPIA",10,IF(C32="SOLICITUD DE INFORMACIÓN",10,IF(C32="CONSULTA",30,15))),'[1]DIAS LABORALES'!$A$1:$A$16)</f>
        <v>42716</v>
      </c>
      <c r="I32" s="5">
        <v>42710</v>
      </c>
      <c r="J32" s="5" t="s">
        <v>164</v>
      </c>
      <c r="K32" s="4" t="s">
        <v>165</v>
      </c>
      <c r="L32" s="4" t="s">
        <v>38</v>
      </c>
      <c r="M32" s="4" t="s">
        <v>33</v>
      </c>
      <c r="N32" s="4" t="s">
        <v>46</v>
      </c>
      <c r="O32" s="4" t="s">
        <v>166</v>
      </c>
      <c r="P32" s="4" t="str">
        <f t="shared" si="1"/>
        <v>SUB</v>
      </c>
      <c r="Q32" s="6">
        <f>NETWORKDAYS(G32,I32,('[1]DIAS LABORALES'!$A$1:$A$16))-1</f>
        <v>12</v>
      </c>
      <c r="R32" s="4" t="str">
        <f t="shared" si="2"/>
        <v>Dentro de términos</v>
      </c>
      <c r="S32" s="7">
        <f ca="1">(NETWORKDAYS(G32,H32,('[1]DIAS LABORALES'!$A$1:$A$16))-1)-(NETWORKDAYS(G32,$S$4,('[1]DIAS LABORALES'!$A$1:$A$16))-1)</f>
        <v>-23</v>
      </c>
      <c r="T32" s="7" t="s">
        <v>31</v>
      </c>
      <c r="U32" s="7" t="s">
        <v>31</v>
      </c>
    </row>
    <row r="33" spans="1:21" ht="90" x14ac:dyDescent="0.25">
      <c r="A33" s="4">
        <v>282</v>
      </c>
      <c r="B33" s="4">
        <v>16</v>
      </c>
      <c r="C33" s="4" t="s">
        <v>47</v>
      </c>
      <c r="D33" s="4">
        <v>2044282016</v>
      </c>
      <c r="E33" s="4" t="str">
        <f t="shared" si="0"/>
        <v>Atendido</v>
      </c>
      <c r="F33" s="4" t="s">
        <v>167</v>
      </c>
      <c r="G33" s="5">
        <v>42692</v>
      </c>
      <c r="H33" s="5">
        <f>WORKDAY(G33,IF(C33="SOLICITUD DE COPIA",10,IF(C33="SOLICITUD DE INFORMACIÓN",10,IF(C33="CONSULTA",30,15))),'[1]DIAS LABORALES'!$A$1:$A$16)</f>
        <v>42716</v>
      </c>
      <c r="I33" s="5">
        <v>42710</v>
      </c>
      <c r="J33" s="5" t="s">
        <v>168</v>
      </c>
      <c r="K33" s="4" t="s">
        <v>169</v>
      </c>
      <c r="L33" s="4" t="s">
        <v>38</v>
      </c>
      <c r="M33" s="4" t="s">
        <v>33</v>
      </c>
      <c r="N33" s="4" t="s">
        <v>46</v>
      </c>
      <c r="O33" s="4" t="s">
        <v>170</v>
      </c>
      <c r="P33" s="4" t="s">
        <v>67</v>
      </c>
      <c r="Q33" s="6">
        <f>NETWORKDAYS(G33,I33,('[1]DIAS LABORALES'!$A$1:$A$16))-1</f>
        <v>12</v>
      </c>
      <c r="R33" s="4" t="str">
        <f t="shared" si="2"/>
        <v>Dentro de términos</v>
      </c>
      <c r="S33" s="7">
        <f ca="1">(NETWORKDAYS(G33,H33,('[1]DIAS LABORALES'!$A$1:$A$16))-1)-(NETWORKDAYS(G33,$S$4,('[1]DIAS LABORALES'!$A$1:$A$16))-1)</f>
        <v>-23</v>
      </c>
      <c r="T33" s="7" t="s">
        <v>31</v>
      </c>
      <c r="U33" s="7" t="s">
        <v>31</v>
      </c>
    </row>
    <row r="34" spans="1:21" ht="30" x14ac:dyDescent="0.25">
      <c r="A34" s="4">
        <v>283</v>
      </c>
      <c r="B34" s="4">
        <v>17</v>
      </c>
      <c r="C34" s="4" t="s">
        <v>48</v>
      </c>
      <c r="D34" s="4">
        <v>2044372016</v>
      </c>
      <c r="E34" s="4" t="str">
        <f t="shared" si="0"/>
        <v>Atendido</v>
      </c>
      <c r="F34" s="4" t="s">
        <v>171</v>
      </c>
      <c r="G34" s="5">
        <v>42692</v>
      </c>
      <c r="H34" s="5">
        <f>WORKDAY(G34,IF(C34="SOLICITUD DE COPIA",10,IF(C34="SOLICITUD DE INFORMACIÓN",10,IF(C34="CONSULTA",30,15))),'[1]DIAS LABORALES'!$A$1:$A$16)</f>
        <v>42716</v>
      </c>
      <c r="I34" s="5">
        <v>42710</v>
      </c>
      <c r="J34" s="5" t="s">
        <v>96</v>
      </c>
      <c r="K34" s="4" t="s">
        <v>172</v>
      </c>
      <c r="L34" s="4" t="s">
        <v>38</v>
      </c>
      <c r="M34" s="4" t="s">
        <v>33</v>
      </c>
      <c r="N34" s="4" t="s">
        <v>46</v>
      </c>
      <c r="O34" s="4" t="s">
        <v>173</v>
      </c>
      <c r="P34" s="4" t="s">
        <v>67</v>
      </c>
      <c r="Q34" s="6">
        <f>NETWORKDAYS(G34,I34,('[1]DIAS LABORALES'!$A$1:$A$16))-1</f>
        <v>12</v>
      </c>
      <c r="R34" s="4" t="str">
        <f t="shared" si="2"/>
        <v>Dentro de términos</v>
      </c>
      <c r="S34" s="7">
        <f ca="1">(NETWORKDAYS(G34,H34,('[1]DIAS LABORALES'!$A$1:$A$16))-1)-(NETWORKDAYS(G34,$S$4,('[1]DIAS LABORALES'!$A$1:$A$16))-1)</f>
        <v>-23</v>
      </c>
      <c r="T34" s="7" t="s">
        <v>31</v>
      </c>
      <c r="U34" s="7" t="s">
        <v>31</v>
      </c>
    </row>
    <row r="35" spans="1:21" ht="45" x14ac:dyDescent="0.25">
      <c r="A35" s="4">
        <v>284</v>
      </c>
      <c r="B35" s="4">
        <v>18</v>
      </c>
      <c r="C35" s="4" t="s">
        <v>47</v>
      </c>
      <c r="D35" s="4">
        <v>2044492016</v>
      </c>
      <c r="E35" s="4" t="str">
        <f t="shared" si="0"/>
        <v>Atendido</v>
      </c>
      <c r="F35" s="4" t="s">
        <v>174</v>
      </c>
      <c r="G35" s="5">
        <v>42692</v>
      </c>
      <c r="H35" s="5">
        <f>WORKDAY(G35,IF(C35="SOLICITUD DE COPIA",10,IF(C35="SOLICITUD DE INFORMACIÓN",10,IF(C35="CONSULTA",30,15))),'[1]DIAS LABORALES'!$A$1:$A$16)</f>
        <v>42716</v>
      </c>
      <c r="I35" s="5">
        <v>42710</v>
      </c>
      <c r="J35" s="5" t="s">
        <v>175</v>
      </c>
      <c r="K35" s="4" t="s">
        <v>176</v>
      </c>
      <c r="L35" s="4" t="s">
        <v>38</v>
      </c>
      <c r="M35" s="4" t="s">
        <v>33</v>
      </c>
      <c r="N35" s="4" t="s">
        <v>46</v>
      </c>
      <c r="O35" s="4" t="s">
        <v>177</v>
      </c>
      <c r="P35" s="4" t="s">
        <v>67</v>
      </c>
      <c r="Q35" s="6">
        <f>NETWORKDAYS(G35,I35,('[1]DIAS LABORALES'!$A$1:$A$16))-1</f>
        <v>12</v>
      </c>
      <c r="R35" s="4" t="str">
        <f t="shared" si="2"/>
        <v>Dentro de términos</v>
      </c>
      <c r="S35" s="7">
        <f ca="1">(NETWORKDAYS(G35,H35,('[1]DIAS LABORALES'!$A$1:$A$16))-1)-(NETWORKDAYS(G35,$S$4,('[1]DIAS LABORALES'!$A$1:$A$16))-1)</f>
        <v>-23</v>
      </c>
      <c r="T35" s="7" t="s">
        <v>31</v>
      </c>
      <c r="U35" s="7" t="s">
        <v>31</v>
      </c>
    </row>
    <row r="36" spans="1:21" ht="30" x14ac:dyDescent="0.25">
      <c r="A36" s="4">
        <v>285</v>
      </c>
      <c r="B36" s="4">
        <v>19</v>
      </c>
      <c r="C36" s="4" t="s">
        <v>47</v>
      </c>
      <c r="D36" s="4">
        <v>2044572016</v>
      </c>
      <c r="E36" s="4" t="str">
        <f t="shared" si="0"/>
        <v>Atendido</v>
      </c>
      <c r="F36" s="4" t="s">
        <v>178</v>
      </c>
      <c r="G36" s="5">
        <v>42692</v>
      </c>
      <c r="H36" s="5">
        <f>WORKDAY(G36,IF(C36="SOLICITUD DE COPIA",10,IF(C36="SOLICITUD DE INFORMACIÓN",10,IF(C36="CONSULTA",30,15))),'[1]DIAS LABORALES'!$A$1:$A$16)</f>
        <v>42716</v>
      </c>
      <c r="I36" s="5">
        <v>42710</v>
      </c>
      <c r="J36" s="5" t="s">
        <v>179</v>
      </c>
      <c r="K36" s="4" t="s">
        <v>180</v>
      </c>
      <c r="L36" s="4" t="s">
        <v>38</v>
      </c>
      <c r="M36" s="4" t="s">
        <v>33</v>
      </c>
      <c r="N36" s="4" t="s">
        <v>46</v>
      </c>
      <c r="O36" s="4" t="s">
        <v>181</v>
      </c>
      <c r="P36" s="4" t="s">
        <v>67</v>
      </c>
      <c r="Q36" s="6">
        <f>NETWORKDAYS(G36,I36,('[1]DIAS LABORALES'!$A$1:$A$16))-1</f>
        <v>12</v>
      </c>
      <c r="R36" s="4" t="str">
        <f t="shared" si="2"/>
        <v>Dentro de términos</v>
      </c>
      <c r="S36" s="7">
        <f ca="1">(NETWORKDAYS(G36,H36,('[1]DIAS LABORALES'!$A$1:$A$16))-1)-(NETWORKDAYS(G36,$S$4,('[1]DIAS LABORALES'!$A$1:$A$16))-1)</f>
        <v>-23</v>
      </c>
      <c r="T36" s="7" t="s">
        <v>31</v>
      </c>
      <c r="U36" s="7" t="s">
        <v>31</v>
      </c>
    </row>
    <row r="37" spans="1:21" ht="75" x14ac:dyDescent="0.25">
      <c r="A37" s="4">
        <v>286</v>
      </c>
      <c r="B37" s="4">
        <v>20</v>
      </c>
      <c r="C37" s="4" t="s">
        <v>47</v>
      </c>
      <c r="D37" s="4">
        <v>2044662016</v>
      </c>
      <c r="E37" s="4" t="str">
        <f t="shared" si="0"/>
        <v>Atendido</v>
      </c>
      <c r="F37" s="4" t="s">
        <v>182</v>
      </c>
      <c r="G37" s="5">
        <v>42692</v>
      </c>
      <c r="H37" s="5">
        <f>WORKDAY(G37,IF(C37="SOLICITUD DE COPIA",10,IF(C37="SOLICITUD DE INFORMACIÓN",10,IF(C37="CONSULTA",30,15))),'[1]DIAS LABORALES'!$A$1:$A$16)</f>
        <v>42716</v>
      </c>
      <c r="I37" s="5">
        <v>42710</v>
      </c>
      <c r="J37" s="5" t="s">
        <v>183</v>
      </c>
      <c r="K37" s="4" t="s">
        <v>184</v>
      </c>
      <c r="L37" s="4" t="s">
        <v>32</v>
      </c>
      <c r="M37" s="4" t="s">
        <v>33</v>
      </c>
      <c r="N37" s="4" t="s">
        <v>46</v>
      </c>
      <c r="O37" s="4" t="s">
        <v>185</v>
      </c>
      <c r="P37" s="4" t="s">
        <v>67</v>
      </c>
      <c r="Q37" s="6">
        <f>NETWORKDAYS(G37,I37,('[1]DIAS LABORALES'!$A$1:$A$16))-1</f>
        <v>12</v>
      </c>
      <c r="R37" s="4" t="str">
        <f t="shared" si="2"/>
        <v>Dentro de términos</v>
      </c>
      <c r="S37" s="7">
        <f ca="1">(NETWORKDAYS(G37,H37,('[1]DIAS LABORALES'!$A$1:$A$16))-1)-(NETWORKDAYS(G37,$S$4,('[1]DIAS LABORALES'!$A$1:$A$16))-1)</f>
        <v>-23</v>
      </c>
      <c r="T37" s="7" t="s">
        <v>31</v>
      </c>
      <c r="U37" s="7" t="s">
        <v>31</v>
      </c>
    </row>
    <row r="38" spans="1:21" ht="30" x14ac:dyDescent="0.25">
      <c r="A38" s="4">
        <v>287</v>
      </c>
      <c r="B38" s="4">
        <v>21</v>
      </c>
      <c r="C38" s="4" t="s">
        <v>42</v>
      </c>
      <c r="D38" s="4">
        <v>2046012016</v>
      </c>
      <c r="E38" s="4" t="str">
        <f t="shared" si="0"/>
        <v>Atendido</v>
      </c>
      <c r="F38" s="4" t="s">
        <v>186</v>
      </c>
      <c r="G38" s="5">
        <v>42692</v>
      </c>
      <c r="H38" s="5">
        <f>WORKDAY(G38,IF(C38="SOLICITUD DE COPIA",10,IF(C38="SOLICITUD DE INFORMACIÓN",10,IF(C38="CONSULTA",30,15))),'[1]DIAS LABORALES'!$A$1:$A$16)</f>
        <v>42716</v>
      </c>
      <c r="I38" s="5">
        <v>42704</v>
      </c>
      <c r="J38" s="5" t="s">
        <v>96</v>
      </c>
      <c r="K38" s="4" t="s">
        <v>187</v>
      </c>
      <c r="L38" s="4" t="s">
        <v>32</v>
      </c>
      <c r="M38" s="4" t="s">
        <v>33</v>
      </c>
      <c r="N38" s="4" t="s">
        <v>46</v>
      </c>
      <c r="O38" s="4" t="s">
        <v>188</v>
      </c>
      <c r="P38" s="4" t="s">
        <v>67</v>
      </c>
      <c r="Q38" s="6">
        <f>NETWORKDAYS(G38,I38,('[1]DIAS LABORALES'!$A$1:$A$16))-1</f>
        <v>8</v>
      </c>
      <c r="R38" s="4" t="str">
        <f t="shared" si="2"/>
        <v>Dentro de términos</v>
      </c>
      <c r="S38" s="7">
        <f ca="1">(NETWORKDAYS(G38,H38,('[1]DIAS LABORALES'!$A$1:$A$16))-1)-(NETWORKDAYS(G38,$S$4,('[1]DIAS LABORALES'!$A$1:$A$16))-1)</f>
        <v>-23</v>
      </c>
      <c r="T38" s="7" t="s">
        <v>31</v>
      </c>
      <c r="U38" s="7" t="s">
        <v>70</v>
      </c>
    </row>
    <row r="39" spans="1:21" ht="30" x14ac:dyDescent="0.25">
      <c r="A39" s="4">
        <v>288</v>
      </c>
      <c r="B39" s="4">
        <v>22</v>
      </c>
      <c r="C39" s="4" t="s">
        <v>72</v>
      </c>
      <c r="D39" s="4">
        <v>2060202016</v>
      </c>
      <c r="E39" s="4" t="str">
        <f t="shared" si="0"/>
        <v>Atendido</v>
      </c>
      <c r="F39" s="4" t="s">
        <v>189</v>
      </c>
      <c r="G39" s="5">
        <v>42696</v>
      </c>
      <c r="H39" s="5">
        <f>WORKDAY(G39,IF(C39="SOLICITUD DE COPIA",10,IF(C39="SOLICITUD DE INFORMACIÓN",10,IF(C39="CONSULTA",30,15))),'[1]DIAS LABORALES'!$A$1:$A$16)</f>
        <v>42739</v>
      </c>
      <c r="I39" s="5">
        <v>42710</v>
      </c>
      <c r="J39" s="5" t="s">
        <v>96</v>
      </c>
      <c r="K39" s="4" t="s">
        <v>190</v>
      </c>
      <c r="L39" s="4" t="s">
        <v>38</v>
      </c>
      <c r="M39" s="4" t="s">
        <v>33</v>
      </c>
      <c r="N39" s="4" t="s">
        <v>46</v>
      </c>
      <c r="O39" s="4" t="s">
        <v>191</v>
      </c>
      <c r="P39" s="4" t="str">
        <f t="shared" ref="P39" si="3">LEFT(M39,3)</f>
        <v>SUB</v>
      </c>
      <c r="Q39" s="6">
        <f>NETWORKDAYS(G39,I39,('[1]DIAS LABORALES'!$A$1:$A$16))-1</f>
        <v>10</v>
      </c>
      <c r="R39" s="4" t="str">
        <f t="shared" si="2"/>
        <v>Fuera de términos</v>
      </c>
      <c r="S39" s="7">
        <f ca="1">(NETWORKDAYS(G39,H39,('[1]DIAS LABORALES'!$A$1:$A$16))-1)-(NETWORKDAYS(G39,$S$4,('[1]DIAS LABORALES'!$A$1:$A$16))-1)</f>
        <v>-6</v>
      </c>
      <c r="T39" s="7" t="s">
        <v>31</v>
      </c>
      <c r="U39" s="7" t="s">
        <v>31</v>
      </c>
    </row>
    <row r="40" spans="1:21" ht="135" x14ac:dyDescent="0.25">
      <c r="A40" s="4">
        <v>289</v>
      </c>
      <c r="B40" s="4">
        <v>23</v>
      </c>
      <c r="C40" s="4" t="s">
        <v>42</v>
      </c>
      <c r="D40" s="4">
        <v>2060432016</v>
      </c>
      <c r="E40" s="4" t="str">
        <f>+IF(I40=0,"En Tramite","Atendido")</f>
        <v>Atendido</v>
      </c>
      <c r="F40" s="4" t="s">
        <v>192</v>
      </c>
      <c r="G40" s="5">
        <v>42696</v>
      </c>
      <c r="H40" s="5">
        <f>WORKDAY(G40,IF(C40="SOLICITUD DE COPIA",10,IF(C40="SOLICITUD DE INFORMACIÓN",10,IF(C40="CONSULTA",30,15))),'[1]DIAS LABORALES'!$A$1:$A$16)</f>
        <v>42718</v>
      </c>
      <c r="I40" s="5">
        <v>42697</v>
      </c>
      <c r="J40" s="5" t="s">
        <v>96</v>
      </c>
      <c r="K40" s="4" t="s">
        <v>193</v>
      </c>
      <c r="L40" s="4" t="s">
        <v>71</v>
      </c>
      <c r="M40" s="4" t="s">
        <v>36</v>
      </c>
      <c r="N40" s="4" t="s">
        <v>46</v>
      </c>
      <c r="O40" s="4" t="s">
        <v>194</v>
      </c>
      <c r="P40" s="4" t="str">
        <f>LEFT(M40,3)</f>
        <v>COM</v>
      </c>
      <c r="Q40" s="6">
        <f>NETWORKDAYS(G40,I40,('[1]DIAS LABORALES'!$A$1:$A$16))-1</f>
        <v>1</v>
      </c>
      <c r="R40" s="4" t="str">
        <f>IF(I40=0,"En Tramite",IF(AND(C40="SOLICITUD DE COPIA",Q40&lt;=10),"Dentro de términos",IF(AND(C40="SOLICITUD DE INFORMACIÓN",Q40&lt;=10),"Dentro de términos",IF(AND(OR(C40="DENUNCIA",C40="FELICITACIÓN",C40="QUEJA",C40="RECLAMO",C40="SUGERENCIA",C40="PETICIÓN INTERÉS GENERAL",C40="PETICIÓN INTERÉS PARTICULAR"),Q40&lt;=15),"Dentro de términos","Fuera de términos"))))</f>
        <v>Dentro de términos</v>
      </c>
      <c r="S40" s="7">
        <f ca="1">(NETWORKDAYS(G40,H40,('[1]DIAS LABORALES'!$A$1:$A$16))-1)-(NETWORKDAYS(G40,$S$4,('[1]DIAS LABORALES'!$A$1:$A$16))-1)</f>
        <v>-21</v>
      </c>
      <c r="T40" s="7" t="s">
        <v>31</v>
      </c>
      <c r="U40" s="7" t="s">
        <v>31</v>
      </c>
    </row>
    <row r="41" spans="1:21" ht="45" x14ac:dyDescent="0.25">
      <c r="A41" s="4">
        <v>290</v>
      </c>
      <c r="B41" s="4">
        <v>24</v>
      </c>
      <c r="C41" s="4" t="s">
        <v>35</v>
      </c>
      <c r="D41" s="4">
        <v>2126272016</v>
      </c>
      <c r="E41" s="4" t="str">
        <f t="shared" ref="E41:E61" si="4">+IF(I41=0,"En Tramite","Atendido")</f>
        <v>Atendido</v>
      </c>
      <c r="F41" s="4" t="s">
        <v>195</v>
      </c>
      <c r="G41" s="5">
        <v>42704</v>
      </c>
      <c r="H41" s="5">
        <f>WORKDAY(G41,IF(C41="SOLICITUD DE COPIA",10,IF(C41="SOLICITUD DE INFORMACIÓN",10,IF(C41="CONSULTA",30,15))),'[1]DIAS LABORALES'!$A$1:$A$16)</f>
        <v>42726</v>
      </c>
      <c r="I41" s="5">
        <v>42723</v>
      </c>
      <c r="J41" s="5" t="s">
        <v>196</v>
      </c>
      <c r="K41" s="4" t="s">
        <v>197</v>
      </c>
      <c r="L41" s="4" t="s">
        <v>38</v>
      </c>
      <c r="M41" s="4" t="s">
        <v>33</v>
      </c>
      <c r="N41" s="4" t="s">
        <v>46</v>
      </c>
      <c r="O41" s="4" t="s">
        <v>249</v>
      </c>
      <c r="P41" s="4" t="str">
        <f>LEFT(M41,3)</f>
        <v>SUB</v>
      </c>
      <c r="Q41" s="6">
        <f>NETWORKDAYS(G41,I41,('[1]DIAS LABORALES'!$A$1:$A$16))-1</f>
        <v>12</v>
      </c>
      <c r="R41" s="4" t="str">
        <f>IF(I41=0,"En Tramite",IF(AND(C41="SOLICITUD DE COPIA",Q41&lt;=10),"Dentro de términos",IF(AND(C41="SOLICITUD DE INFORMACIÓN",Q41&lt;=10),"Dentro de términos",IF(AND(OR(C41="DENUNCIA",C41="FELICITACIÓN",C41="QUEJA",C41="RECLAMO",C41="SUGERENCIA",C41="PETICIÓN INTERÉS GENERAL",C41="PETICIÓN INTERÉS PARTICULAR"),Q41&lt;=15),"Dentro de términos","Fuera de términos"))))</f>
        <v>Dentro de términos</v>
      </c>
      <c r="S41" s="7">
        <f ca="1">(NETWORKDAYS(G41,H41,('[1]DIAS LABORALES'!$A$1:$A$16))-1)-(NETWORKDAYS(G41,$S$4,('[1]DIAS LABORALES'!$A$1:$A$16))-1)</f>
        <v>-15</v>
      </c>
      <c r="T41" s="7" t="s">
        <v>31</v>
      </c>
      <c r="U41" s="7" t="s">
        <v>31</v>
      </c>
    </row>
    <row r="42" spans="1:21" ht="75" x14ac:dyDescent="0.25">
      <c r="A42" s="4">
        <v>291</v>
      </c>
      <c r="B42" s="4">
        <v>25</v>
      </c>
      <c r="C42" s="4" t="s">
        <v>35</v>
      </c>
      <c r="D42" s="4">
        <v>2126622016</v>
      </c>
      <c r="E42" s="4" t="str">
        <f t="shared" si="4"/>
        <v>Atendido</v>
      </c>
      <c r="F42" s="4" t="s">
        <v>77</v>
      </c>
      <c r="G42" s="5">
        <v>42704</v>
      </c>
      <c r="H42" s="5">
        <f>WORKDAY(G42,IF(C42="SOLICITUD DE COPIA",10,IF(C42="SOLICITUD DE INFORMACIÓN",10,IF(C42="CONSULTA",30,15))),'[1]DIAS LABORALES'!$A$1:$A$16)</f>
        <v>42726</v>
      </c>
      <c r="I42" s="5">
        <v>42710</v>
      </c>
      <c r="J42" s="5" t="s">
        <v>198</v>
      </c>
      <c r="K42" s="4" t="s">
        <v>199</v>
      </c>
      <c r="L42" s="4" t="s">
        <v>32</v>
      </c>
      <c r="M42" s="4" t="s">
        <v>33</v>
      </c>
      <c r="N42" s="4" t="s">
        <v>46</v>
      </c>
      <c r="O42" s="4" t="s">
        <v>200</v>
      </c>
      <c r="P42" s="4" t="str">
        <f t="shared" ref="P42:P61" si="5">LEFT(M42,3)</f>
        <v>SUB</v>
      </c>
      <c r="Q42" s="6">
        <f>NETWORKDAYS(G42,I42,('[1]DIAS LABORALES'!$A$1:$A$16))-1</f>
        <v>4</v>
      </c>
      <c r="R42" s="4" t="str">
        <f t="shared" ref="R42:R61" si="6">IF(I42=0,"En Tramite",IF(AND(C42="SOLICITUD DE COPIA",Q42&lt;=10),"Dentro de términos",IF(AND(C42="SOLICITUD DE INFORMACIÓN",Q42&lt;=10),"Dentro de términos",IF(AND(OR(C42="DENUNCIA",C42="FELICITACIÓN",C42="QUEJA",C42="RECLAMO",C42="SUGERENCIA",C42="PETICIÓN INTERÉS GENERAL",C42="PETICIÓN INTERÉS PARTICULAR"),Q42&lt;=15),"Dentro de términos","Fuera de términos"))))</f>
        <v>Dentro de términos</v>
      </c>
      <c r="S42" s="7">
        <f ca="1">(NETWORKDAYS(G42,H42,('[1]DIAS LABORALES'!$A$1:$A$16))-1)-(NETWORKDAYS(G42,$S$4,('[1]DIAS LABORALES'!$A$1:$A$16))-1)</f>
        <v>-15</v>
      </c>
      <c r="T42" s="7" t="s">
        <v>31</v>
      </c>
      <c r="U42" s="7" t="s">
        <v>31</v>
      </c>
    </row>
    <row r="43" spans="1:21" ht="45" x14ac:dyDescent="0.25">
      <c r="A43" s="4">
        <v>292</v>
      </c>
      <c r="B43" s="4">
        <v>26</v>
      </c>
      <c r="C43" s="4" t="s">
        <v>35</v>
      </c>
      <c r="D43" s="4">
        <v>2126982016</v>
      </c>
      <c r="E43" s="4" t="str">
        <f t="shared" si="4"/>
        <v>Atendido</v>
      </c>
      <c r="F43" s="4" t="s">
        <v>79</v>
      </c>
      <c r="G43" s="5">
        <v>42704</v>
      </c>
      <c r="H43" s="5">
        <f>WORKDAY(G43,IF(C43="SOLICITUD DE COPIA",10,IF(C43="SOLICITUD DE INFORMACIÓN",10,IF(C43="CONSULTA",30,15))),'[1]DIAS LABORALES'!$A$1:$A$16)</f>
        <v>42726</v>
      </c>
      <c r="I43" s="5">
        <v>42710</v>
      </c>
      <c r="J43" s="5" t="s">
        <v>198</v>
      </c>
      <c r="K43" s="4" t="s">
        <v>201</v>
      </c>
      <c r="L43" s="4" t="s">
        <v>38</v>
      </c>
      <c r="M43" s="4" t="s">
        <v>33</v>
      </c>
      <c r="N43" s="4" t="s">
        <v>46</v>
      </c>
      <c r="O43" s="4" t="s">
        <v>202</v>
      </c>
      <c r="P43" s="4" t="str">
        <f t="shared" si="5"/>
        <v>SUB</v>
      </c>
      <c r="Q43" s="6">
        <f>NETWORKDAYS(G43,I43,('[1]DIAS LABORALES'!$A$1:$A$16))-1</f>
        <v>4</v>
      </c>
      <c r="R43" s="4" t="str">
        <f t="shared" si="6"/>
        <v>Dentro de términos</v>
      </c>
      <c r="S43" s="7">
        <f ca="1">(NETWORKDAYS(G43,H43,('[1]DIAS LABORALES'!$A$1:$A$16))-1)-(NETWORKDAYS(G43,$S$4,('[1]DIAS LABORALES'!$A$1:$A$16))-1)</f>
        <v>-15</v>
      </c>
      <c r="T43" s="7" t="s">
        <v>31</v>
      </c>
      <c r="U43" s="7" t="s">
        <v>31</v>
      </c>
    </row>
    <row r="44" spans="1:21" ht="45" x14ac:dyDescent="0.25">
      <c r="A44" s="4">
        <v>293</v>
      </c>
      <c r="B44" s="4">
        <v>27</v>
      </c>
      <c r="C44" s="4" t="s">
        <v>35</v>
      </c>
      <c r="D44" s="4">
        <v>2127152016</v>
      </c>
      <c r="E44" s="4" t="str">
        <f t="shared" si="4"/>
        <v>Atendido</v>
      </c>
      <c r="F44" s="4" t="s">
        <v>83</v>
      </c>
      <c r="G44" s="5">
        <v>42704</v>
      </c>
      <c r="H44" s="5">
        <f>WORKDAY(G44,IF(C44="SOLICITUD DE COPIA",10,IF(C44="SOLICITUD DE INFORMACIÓN",10,IF(C44="CONSULTA",30,15))),'[1]DIAS LABORALES'!$A$1:$A$16)</f>
        <v>42726</v>
      </c>
      <c r="I44" s="5">
        <v>42704</v>
      </c>
      <c r="J44" s="5" t="s">
        <v>203</v>
      </c>
      <c r="K44" s="4" t="s">
        <v>204</v>
      </c>
      <c r="L44" s="4" t="s">
        <v>71</v>
      </c>
      <c r="M44" s="4" t="s">
        <v>36</v>
      </c>
      <c r="N44" s="4" t="s">
        <v>46</v>
      </c>
      <c r="O44" s="4" t="s">
        <v>205</v>
      </c>
      <c r="P44" s="4" t="str">
        <f t="shared" si="5"/>
        <v>COM</v>
      </c>
      <c r="Q44" s="6">
        <f>NETWORKDAYS(G44,I44,('[1]DIAS LABORALES'!$A$1:$A$16))-1</f>
        <v>0</v>
      </c>
      <c r="R44" s="4" t="str">
        <f t="shared" si="6"/>
        <v>Dentro de términos</v>
      </c>
      <c r="S44" s="7">
        <f ca="1">(NETWORKDAYS(G44,H44,('[1]DIAS LABORALES'!$A$1:$A$16))-1)-(NETWORKDAYS(G44,$S$4,('[1]DIAS LABORALES'!$A$1:$A$16))-1)</f>
        <v>-15</v>
      </c>
      <c r="T44" s="7" t="s">
        <v>31</v>
      </c>
      <c r="U44" s="7" t="s">
        <v>31</v>
      </c>
    </row>
    <row r="45" spans="1:21" ht="45" x14ac:dyDescent="0.25">
      <c r="A45" s="4">
        <v>294</v>
      </c>
      <c r="B45" s="4">
        <v>28</v>
      </c>
      <c r="C45" s="4" t="s">
        <v>35</v>
      </c>
      <c r="D45" s="4">
        <v>2127372016</v>
      </c>
      <c r="E45" s="4" t="str">
        <f t="shared" si="4"/>
        <v>Atendido</v>
      </c>
      <c r="F45" s="4" t="s">
        <v>89</v>
      </c>
      <c r="G45" s="5">
        <v>42704</v>
      </c>
      <c r="H45" s="5">
        <f>WORKDAY(G45,IF(C45="SOLICITUD DE COPIA",10,IF(C45="SOLICITUD DE INFORMACIÓN",10,IF(C45="CONSULTA",30,15))),'[1]DIAS LABORALES'!$A$1:$A$16)</f>
        <v>42726</v>
      </c>
      <c r="I45" s="5">
        <v>42723</v>
      </c>
      <c r="J45" s="5" t="s">
        <v>206</v>
      </c>
      <c r="K45" s="4" t="s">
        <v>207</v>
      </c>
      <c r="L45" s="4" t="s">
        <v>208</v>
      </c>
      <c r="M45" s="4" t="s">
        <v>33</v>
      </c>
      <c r="N45" s="4" t="s">
        <v>46</v>
      </c>
      <c r="O45" s="4" t="s">
        <v>250</v>
      </c>
      <c r="P45" s="4" t="str">
        <f t="shared" si="5"/>
        <v>SUB</v>
      </c>
      <c r="Q45" s="6">
        <f>NETWORKDAYS(G45,I45,('[1]DIAS LABORALES'!$A$1:$A$16))-1</f>
        <v>12</v>
      </c>
      <c r="R45" s="4" t="str">
        <f t="shared" si="6"/>
        <v>Dentro de términos</v>
      </c>
      <c r="S45" s="7">
        <f ca="1">(NETWORKDAYS(G45,H45,('[1]DIAS LABORALES'!$A$1:$A$16))-1)-(NETWORKDAYS(G45,$S$4,('[1]DIAS LABORALES'!$A$1:$A$16))-1)</f>
        <v>-15</v>
      </c>
      <c r="T45" s="7" t="s">
        <v>31</v>
      </c>
      <c r="U45" s="7" t="s">
        <v>31</v>
      </c>
    </row>
    <row r="46" spans="1:21" ht="90" x14ac:dyDescent="0.25">
      <c r="A46" s="4">
        <v>295</v>
      </c>
      <c r="B46" s="4">
        <v>1</v>
      </c>
      <c r="C46" s="4" t="s">
        <v>73</v>
      </c>
      <c r="D46" s="4">
        <v>2178432016</v>
      </c>
      <c r="E46" s="4" t="str">
        <f t="shared" si="4"/>
        <v>Atendido</v>
      </c>
      <c r="F46" s="4" t="s">
        <v>209</v>
      </c>
      <c r="G46" s="5">
        <v>42717</v>
      </c>
      <c r="H46" s="5">
        <f>WORKDAY(G46,IF(C46="SOLICITUD DE COPIA",10,IF(C46="SOLICITUD DE INFORMACIÓN",10,IF(C46="CONSULTA",30,15))),'[1]DIAS LABORALES'!$A$1:$A$16)</f>
        <v>42738</v>
      </c>
      <c r="I46" s="5">
        <v>42724</v>
      </c>
      <c r="J46" s="5" t="s">
        <v>96</v>
      </c>
      <c r="K46" s="4" t="s">
        <v>210</v>
      </c>
      <c r="L46" s="4" t="s">
        <v>38</v>
      </c>
      <c r="M46" s="4" t="s">
        <v>33</v>
      </c>
      <c r="N46" s="4" t="s">
        <v>34</v>
      </c>
      <c r="O46" s="4" t="s">
        <v>251</v>
      </c>
      <c r="P46" s="4" t="str">
        <f t="shared" si="5"/>
        <v>SUB</v>
      </c>
      <c r="Q46" s="6">
        <f>NETWORKDAYS(G46,I46,('[1]DIAS LABORALES'!$A$1:$A$16))-1</f>
        <v>5</v>
      </c>
      <c r="R46" s="4" t="str">
        <f t="shared" si="6"/>
        <v>Dentro de términos</v>
      </c>
      <c r="S46" s="7">
        <f ca="1">(NETWORKDAYS(G46,H46,('[1]DIAS LABORALES'!$A$1:$A$16))-1)-(NETWORKDAYS(G46,$S$4,('[1]DIAS LABORALES'!$A$1:$A$16))-1)</f>
        <v>-7</v>
      </c>
      <c r="T46" s="7" t="s">
        <v>31</v>
      </c>
      <c r="U46" s="7" t="s">
        <v>31</v>
      </c>
    </row>
    <row r="47" spans="1:21" ht="161.25" customHeight="1" x14ac:dyDescent="0.25">
      <c r="A47" s="4">
        <v>296</v>
      </c>
      <c r="B47" s="4">
        <v>2</v>
      </c>
      <c r="C47" s="4" t="s">
        <v>35</v>
      </c>
      <c r="D47" s="4" t="s">
        <v>267</v>
      </c>
      <c r="E47" s="4" t="str">
        <f t="shared" si="4"/>
        <v>Atendido</v>
      </c>
      <c r="F47" s="4" t="s">
        <v>211</v>
      </c>
      <c r="G47" s="5">
        <v>42717</v>
      </c>
      <c r="H47" s="5">
        <f>WORKDAY(G47,IF(C47="SOLICITUD DE COPIA",10,IF(C47="SOLICITUD DE INFORMACIÓN",10,IF(C47="CONSULTA",30,15))),'[1]DIAS LABORALES'!$A$1:$A$16)</f>
        <v>42738</v>
      </c>
      <c r="I47" s="5">
        <v>42733</v>
      </c>
      <c r="J47" s="5" t="s">
        <v>75</v>
      </c>
      <c r="K47" s="4" t="s">
        <v>212</v>
      </c>
      <c r="L47" s="4" t="s">
        <v>38</v>
      </c>
      <c r="M47" s="4" t="s">
        <v>33</v>
      </c>
      <c r="N47" s="4" t="s">
        <v>34</v>
      </c>
      <c r="O47" s="4" t="s">
        <v>268</v>
      </c>
      <c r="P47" s="4" t="str">
        <f t="shared" si="5"/>
        <v>SUB</v>
      </c>
      <c r="Q47" s="6">
        <f>NETWORKDAYS(G47,I47,('[1]DIAS LABORALES'!$A$1:$A$16))-1</f>
        <v>12</v>
      </c>
      <c r="R47" s="4" t="str">
        <f t="shared" si="6"/>
        <v>Dentro de términos</v>
      </c>
      <c r="S47" s="7">
        <f ca="1">(NETWORKDAYS(G47,H47,('[1]DIAS LABORALES'!$A$1:$A$16))-1)-(NETWORKDAYS(G47,$S$4,('[1]DIAS LABORALES'!$A$1:$A$16))-1)</f>
        <v>-7</v>
      </c>
      <c r="T47" s="7" t="s">
        <v>31</v>
      </c>
      <c r="U47" s="7" t="s">
        <v>70</v>
      </c>
    </row>
    <row r="48" spans="1:21" ht="45" x14ac:dyDescent="0.25">
      <c r="A48" s="4">
        <v>297</v>
      </c>
      <c r="B48" s="4">
        <v>3</v>
      </c>
      <c r="C48" s="4" t="s">
        <v>47</v>
      </c>
      <c r="D48" s="4">
        <v>2223722016</v>
      </c>
      <c r="E48" s="4" t="str">
        <f t="shared" si="4"/>
        <v>Atendido</v>
      </c>
      <c r="F48" s="4" t="s">
        <v>213</v>
      </c>
      <c r="G48" s="5">
        <v>42720</v>
      </c>
      <c r="H48" s="5">
        <f>WORKDAY(G48,IF(C48="SOLICITUD DE COPIA",10,IF(C48="SOLICITUD DE INFORMACIÓN",10,IF(C48="CONSULTA",30,15))),'[1]DIAS LABORALES'!$A$1:$A$16)</f>
        <v>42744</v>
      </c>
      <c r="I48" s="5">
        <v>42723</v>
      </c>
      <c r="J48" s="5" t="s">
        <v>96</v>
      </c>
      <c r="K48" s="4" t="s">
        <v>214</v>
      </c>
      <c r="L48" s="4" t="s">
        <v>71</v>
      </c>
      <c r="M48" s="4" t="s">
        <v>36</v>
      </c>
      <c r="N48" s="4" t="s">
        <v>46</v>
      </c>
      <c r="O48" s="4" t="s">
        <v>252</v>
      </c>
      <c r="P48" s="4" t="str">
        <f t="shared" si="5"/>
        <v>COM</v>
      </c>
      <c r="Q48" s="6">
        <f>NETWORKDAYS(G48,I48,('[1]DIAS LABORALES'!$A$1:$A$16))-1</f>
        <v>1</v>
      </c>
      <c r="R48" s="4" t="str">
        <f t="shared" si="6"/>
        <v>Dentro de términos</v>
      </c>
      <c r="S48" s="7">
        <f ca="1">(NETWORKDAYS(G48,H48,('[1]DIAS LABORALES'!$A$1:$A$16))-1)-(NETWORKDAYS(G48,$S$4,('[1]DIAS LABORALES'!$A$1:$A$16))-1)</f>
        <v>-4</v>
      </c>
      <c r="T48" s="7" t="s">
        <v>31</v>
      </c>
      <c r="U48" s="7" t="s">
        <v>31</v>
      </c>
    </row>
    <row r="49" spans="1:21" ht="90" x14ac:dyDescent="0.25">
      <c r="A49" s="4">
        <v>298</v>
      </c>
      <c r="B49" s="4">
        <v>4</v>
      </c>
      <c r="C49" s="4" t="s">
        <v>47</v>
      </c>
      <c r="D49" s="4">
        <v>2223972016</v>
      </c>
      <c r="E49" s="4" t="str">
        <f t="shared" si="4"/>
        <v>Atendido</v>
      </c>
      <c r="F49" s="4" t="s">
        <v>215</v>
      </c>
      <c r="G49" s="5">
        <v>42720</v>
      </c>
      <c r="H49" s="5">
        <f>WORKDAY(G49,IF(C49="SOLICITUD DE COPIA",10,IF(C49="SOLICITUD DE INFORMACIÓN",10,IF(C49="CONSULTA",30,15))),'[1]DIAS LABORALES'!$A$1:$A$16)</f>
        <v>42744</v>
      </c>
      <c r="I49" s="5">
        <v>42725</v>
      </c>
      <c r="J49" s="5" t="s">
        <v>96</v>
      </c>
      <c r="K49" s="4" t="s">
        <v>216</v>
      </c>
      <c r="L49" s="4" t="s">
        <v>38</v>
      </c>
      <c r="M49" s="4" t="s">
        <v>33</v>
      </c>
      <c r="N49" s="4" t="s">
        <v>46</v>
      </c>
      <c r="O49" s="4" t="s">
        <v>269</v>
      </c>
      <c r="P49" s="4" t="str">
        <f t="shared" si="5"/>
        <v>SUB</v>
      </c>
      <c r="Q49" s="6">
        <f>NETWORKDAYS(G49,I49,('[1]DIAS LABORALES'!$A$1:$A$16))-1</f>
        <v>3</v>
      </c>
      <c r="R49" s="4" t="str">
        <f t="shared" si="6"/>
        <v>Dentro de términos</v>
      </c>
      <c r="S49" s="7">
        <f ca="1">(NETWORKDAYS(G49,H49,('[1]DIAS LABORALES'!$A$1:$A$16))-1)-(NETWORKDAYS(G49,$S$4,('[1]DIAS LABORALES'!$A$1:$A$16))-1)</f>
        <v>-4</v>
      </c>
      <c r="T49" s="7" t="s">
        <v>276</v>
      </c>
      <c r="U49" s="7" t="s">
        <v>31</v>
      </c>
    </row>
    <row r="50" spans="1:21" ht="15" customHeight="1" x14ac:dyDescent="0.25">
      <c r="A50" s="4">
        <v>299</v>
      </c>
      <c r="B50" s="4">
        <v>5</v>
      </c>
      <c r="C50" s="4" t="s">
        <v>47</v>
      </c>
      <c r="D50" s="4">
        <v>2224632016</v>
      </c>
      <c r="E50" s="4" t="str">
        <f t="shared" si="4"/>
        <v>Atendido</v>
      </c>
      <c r="F50" s="4" t="s">
        <v>217</v>
      </c>
      <c r="G50" s="5">
        <v>42720</v>
      </c>
      <c r="H50" s="5">
        <f>WORKDAY(G50,IF(C50="SOLICITUD DE COPIA",10,IF(C50="SOLICITUD DE INFORMACIÓN",10,IF(C50="CONSULTA",30,15))),'[1]DIAS LABORALES'!$A$1:$A$16)</f>
        <v>42744</v>
      </c>
      <c r="I50" s="5">
        <v>42723</v>
      </c>
      <c r="J50" s="5" t="s">
        <v>96</v>
      </c>
      <c r="K50" s="4" t="s">
        <v>218</v>
      </c>
      <c r="L50" s="4" t="s">
        <v>71</v>
      </c>
      <c r="M50" s="4" t="s">
        <v>33</v>
      </c>
      <c r="N50" s="4" t="s">
        <v>46</v>
      </c>
      <c r="O50" s="4" t="s">
        <v>253</v>
      </c>
      <c r="P50" s="4" t="str">
        <f t="shared" si="5"/>
        <v>SUB</v>
      </c>
      <c r="Q50" s="6">
        <f>NETWORKDAYS(G50,I50,('[1]DIAS LABORALES'!$A$1:$A$16))-1</f>
        <v>1</v>
      </c>
      <c r="R50" s="4" t="str">
        <f t="shared" si="6"/>
        <v>Dentro de términos</v>
      </c>
      <c r="S50" s="7">
        <f ca="1">(NETWORKDAYS(G50,H50,('[1]DIAS LABORALES'!$A$1:$A$16))-1)-(NETWORKDAYS(G50,$S$4,('[1]DIAS LABORALES'!$A$1:$A$16))-1)</f>
        <v>-4</v>
      </c>
      <c r="T50" s="7" t="s">
        <v>31</v>
      </c>
      <c r="U50" s="7" t="s">
        <v>31</v>
      </c>
    </row>
    <row r="51" spans="1:21" ht="165" x14ac:dyDescent="0.25">
      <c r="A51" s="4">
        <v>300</v>
      </c>
      <c r="B51" s="4">
        <v>6</v>
      </c>
      <c r="C51" s="4" t="s">
        <v>47</v>
      </c>
      <c r="D51" s="4">
        <v>2224272016</v>
      </c>
      <c r="E51" s="4" t="str">
        <f t="shared" si="4"/>
        <v>Atendido</v>
      </c>
      <c r="F51" s="4" t="s">
        <v>219</v>
      </c>
      <c r="G51" s="5">
        <v>42720</v>
      </c>
      <c r="H51" s="5">
        <f>WORKDAY(G51,IF(C51="SOLICITUD DE COPIA",10,IF(C51="SOLICITUD DE INFORMACIÓN",10,IF(C51="CONSULTA",30,15))),'[1]DIAS LABORALES'!$A$1:$A$16)</f>
        <v>42744</v>
      </c>
      <c r="I51" s="5">
        <v>42723</v>
      </c>
      <c r="J51" s="5" t="s">
        <v>96</v>
      </c>
      <c r="K51" s="4" t="s">
        <v>220</v>
      </c>
      <c r="L51" s="4" t="s">
        <v>38</v>
      </c>
      <c r="M51" s="4" t="s">
        <v>33</v>
      </c>
      <c r="N51" s="4" t="s">
        <v>46</v>
      </c>
      <c r="O51" s="4" t="s">
        <v>254</v>
      </c>
      <c r="P51" s="4" t="str">
        <f t="shared" si="5"/>
        <v>SUB</v>
      </c>
      <c r="Q51" s="6">
        <f>NETWORKDAYS(G51,I51,('[1]DIAS LABORALES'!$A$1:$A$16))-1</f>
        <v>1</v>
      </c>
      <c r="R51" s="4" t="str">
        <f t="shared" si="6"/>
        <v>Dentro de términos</v>
      </c>
      <c r="S51" s="7">
        <f ca="1">(NETWORKDAYS(G51,H51,('[1]DIAS LABORALES'!$A$1:$A$16))-1)-(NETWORKDAYS(G51,$S$4,('[1]DIAS LABORALES'!$A$1:$A$16))-1)</f>
        <v>-4</v>
      </c>
      <c r="T51" s="7" t="s">
        <v>31</v>
      </c>
      <c r="U51" s="7" t="s">
        <v>31</v>
      </c>
    </row>
    <row r="52" spans="1:21" ht="60" x14ac:dyDescent="0.25">
      <c r="A52" s="4">
        <v>301</v>
      </c>
      <c r="B52" s="4">
        <v>7</v>
      </c>
      <c r="C52" s="4" t="s">
        <v>48</v>
      </c>
      <c r="D52" s="4">
        <v>2224642016</v>
      </c>
      <c r="E52" s="4" t="str">
        <f t="shared" si="4"/>
        <v>Atendido</v>
      </c>
      <c r="F52" s="4" t="s">
        <v>221</v>
      </c>
      <c r="G52" s="5">
        <v>42720</v>
      </c>
      <c r="H52" s="5">
        <f>WORKDAY(G52,IF(C52="SOLICITUD DE COPIA",10,IF(C52="SOLICITUD DE INFORMACIÓN",10,IF(C52="CONSULTA",30,15))),'[1]DIAS LABORALES'!$A$1:$A$16)</f>
        <v>42744</v>
      </c>
      <c r="I52" s="5">
        <v>42723</v>
      </c>
      <c r="J52" s="5" t="s">
        <v>96</v>
      </c>
      <c r="K52" s="4" t="s">
        <v>222</v>
      </c>
      <c r="L52" s="4" t="s">
        <v>71</v>
      </c>
      <c r="M52" s="4" t="s">
        <v>36</v>
      </c>
      <c r="N52" s="4" t="s">
        <v>46</v>
      </c>
      <c r="O52" s="4" t="s">
        <v>255</v>
      </c>
      <c r="P52" s="4" t="str">
        <f t="shared" si="5"/>
        <v>COM</v>
      </c>
      <c r="Q52" s="6">
        <f>NETWORKDAYS(G52,I52,('[1]DIAS LABORALES'!$A$1:$A$16))-1</f>
        <v>1</v>
      </c>
      <c r="R52" s="4" t="str">
        <f t="shared" si="6"/>
        <v>Dentro de términos</v>
      </c>
      <c r="S52" s="7">
        <f ca="1">(NETWORKDAYS(G52,H52,('[1]DIAS LABORALES'!$A$1:$A$16))-1)-(NETWORKDAYS(G52,$S$4,('[1]DIAS LABORALES'!$A$1:$A$16))-1)</f>
        <v>-4</v>
      </c>
      <c r="T52" s="7" t="s">
        <v>31</v>
      </c>
      <c r="U52" s="7" t="s">
        <v>31</v>
      </c>
    </row>
    <row r="53" spans="1:21" ht="45" x14ac:dyDescent="0.25">
      <c r="A53" s="4">
        <v>302</v>
      </c>
      <c r="B53" s="4">
        <v>8</v>
      </c>
      <c r="C53" s="4" t="s">
        <v>35</v>
      </c>
      <c r="D53" s="4">
        <v>2224722016</v>
      </c>
      <c r="E53" s="4" t="str">
        <f t="shared" si="4"/>
        <v>Atendido</v>
      </c>
      <c r="F53" s="4" t="s">
        <v>223</v>
      </c>
      <c r="G53" s="5">
        <v>42720</v>
      </c>
      <c r="H53" s="5">
        <f>WORKDAY(G53,IF(C53="SOLICITUD DE COPIA",10,IF(C53="SOLICITUD DE INFORMACIÓN",10,IF(C53="CONSULTA",30,15))),'[1]DIAS LABORALES'!$A$1:$A$16)</f>
        <v>42744</v>
      </c>
      <c r="I53" s="5">
        <v>42724</v>
      </c>
      <c r="J53" s="5" t="s">
        <v>96</v>
      </c>
      <c r="K53" s="4" t="s">
        <v>224</v>
      </c>
      <c r="L53" s="4" t="s">
        <v>38</v>
      </c>
      <c r="M53" s="4" t="s">
        <v>33</v>
      </c>
      <c r="N53" s="4" t="s">
        <v>46</v>
      </c>
      <c r="O53" s="4" t="s">
        <v>256</v>
      </c>
      <c r="P53" s="4" t="str">
        <f t="shared" si="5"/>
        <v>SUB</v>
      </c>
      <c r="Q53" s="6">
        <f>NETWORKDAYS(G53,I53,('[1]DIAS LABORALES'!$A$1:$A$16))-1</f>
        <v>2</v>
      </c>
      <c r="R53" s="4" t="str">
        <f t="shared" si="6"/>
        <v>Dentro de términos</v>
      </c>
      <c r="S53" s="7">
        <f ca="1">(NETWORKDAYS(G53,H53,('[1]DIAS LABORALES'!$A$1:$A$16))-1)-(NETWORKDAYS(G53,$S$4,('[1]DIAS LABORALES'!$A$1:$A$16))-1)</f>
        <v>-4</v>
      </c>
      <c r="T53" s="7" t="s">
        <v>31</v>
      </c>
      <c r="U53" s="7" t="s">
        <v>31</v>
      </c>
    </row>
    <row r="54" spans="1:21" ht="105" x14ac:dyDescent="0.25">
      <c r="A54" s="4">
        <v>303</v>
      </c>
      <c r="B54" s="4">
        <v>9</v>
      </c>
      <c r="C54" s="4" t="s">
        <v>48</v>
      </c>
      <c r="D54" s="4">
        <v>2224902016</v>
      </c>
      <c r="E54" s="4" t="str">
        <f t="shared" si="4"/>
        <v>Atendido</v>
      </c>
      <c r="F54" s="4" t="s">
        <v>225</v>
      </c>
      <c r="G54" s="5">
        <v>42720</v>
      </c>
      <c r="H54" s="5">
        <f>WORKDAY(G54,IF(C54="SOLICITUD DE COPIA",10,IF(C54="SOLICITUD DE INFORMACIÓN",10,IF(C54="CONSULTA",30,15))),'[1]DIAS LABORALES'!$A$1:$A$16)</f>
        <v>42744</v>
      </c>
      <c r="I54" s="5">
        <v>42723</v>
      </c>
      <c r="J54" s="5" t="s">
        <v>226</v>
      </c>
      <c r="K54" s="4" t="s">
        <v>227</v>
      </c>
      <c r="L54" s="4" t="s">
        <v>71</v>
      </c>
      <c r="M54" s="4" t="s">
        <v>36</v>
      </c>
      <c r="N54" s="4" t="s">
        <v>46</v>
      </c>
      <c r="O54" s="4" t="s">
        <v>257</v>
      </c>
      <c r="P54" s="4" t="str">
        <f t="shared" si="5"/>
        <v>COM</v>
      </c>
      <c r="Q54" s="6">
        <f>NETWORKDAYS(G54,I54,('[1]DIAS LABORALES'!$A$1:$A$16))-1</f>
        <v>1</v>
      </c>
      <c r="R54" s="4" t="str">
        <f t="shared" si="6"/>
        <v>Dentro de términos</v>
      </c>
      <c r="S54" s="7">
        <f ca="1">(NETWORKDAYS(G54,H54,('[1]DIAS LABORALES'!$A$1:$A$16))-1)-(NETWORKDAYS(G54,$S$4,('[1]DIAS LABORALES'!$A$1:$A$16))-1)</f>
        <v>-4</v>
      </c>
      <c r="T54" s="7" t="s">
        <v>31</v>
      </c>
      <c r="U54" s="7" t="s">
        <v>31</v>
      </c>
    </row>
    <row r="55" spans="1:21" ht="75" x14ac:dyDescent="0.25">
      <c r="A55" s="4">
        <v>304</v>
      </c>
      <c r="B55" s="4">
        <v>10</v>
      </c>
      <c r="C55" s="4" t="s">
        <v>35</v>
      </c>
      <c r="D55" s="4">
        <v>2225052016</v>
      </c>
      <c r="E55" s="4" t="str">
        <f t="shared" si="4"/>
        <v>Atendido</v>
      </c>
      <c r="F55" s="4" t="s">
        <v>228</v>
      </c>
      <c r="G55" s="5">
        <v>42720</v>
      </c>
      <c r="H55" s="5">
        <f>WORKDAY(G55,IF(C55="SOLICITUD DE COPIA",10,IF(C55="SOLICITUD DE INFORMACIÓN",10,IF(C55="CONSULTA",30,15))),'[1]DIAS LABORALES'!$A$1:$A$16)</f>
        <v>42744</v>
      </c>
      <c r="I55" s="5">
        <v>42733</v>
      </c>
      <c r="J55" s="5" t="s">
        <v>96</v>
      </c>
      <c r="K55" s="4" t="s">
        <v>229</v>
      </c>
      <c r="L55" s="4" t="s">
        <v>38</v>
      </c>
      <c r="M55" s="4" t="s">
        <v>33</v>
      </c>
      <c r="N55" s="4" t="s">
        <v>46</v>
      </c>
      <c r="O55" s="4" t="s">
        <v>270</v>
      </c>
      <c r="P55" s="4" t="str">
        <f t="shared" si="5"/>
        <v>SUB</v>
      </c>
      <c r="Q55" s="6">
        <f>NETWORKDAYS(G55,I55,('[1]DIAS LABORALES'!$A$1:$A$16))-1</f>
        <v>9</v>
      </c>
      <c r="R55" s="4" t="str">
        <f t="shared" si="6"/>
        <v>Dentro de términos</v>
      </c>
      <c r="S55" s="7">
        <f ca="1">(NETWORKDAYS(G55,H55,('[1]DIAS LABORALES'!$A$1:$A$16))-1)-(NETWORKDAYS(G55,$S$4,('[1]DIAS LABORALES'!$A$1:$A$16))-1)</f>
        <v>-4</v>
      </c>
      <c r="T55" s="7" t="s">
        <v>31</v>
      </c>
      <c r="U55" s="7" t="s">
        <v>31</v>
      </c>
    </row>
    <row r="56" spans="1:21" ht="60" x14ac:dyDescent="0.25">
      <c r="A56" s="4">
        <v>305</v>
      </c>
      <c r="B56" s="4">
        <v>11</v>
      </c>
      <c r="C56" s="4" t="s">
        <v>48</v>
      </c>
      <c r="D56" s="4">
        <v>2225222016</v>
      </c>
      <c r="E56" s="4" t="str">
        <f t="shared" si="4"/>
        <v>Atendido</v>
      </c>
      <c r="F56" s="4" t="s">
        <v>230</v>
      </c>
      <c r="G56" s="5">
        <v>42720</v>
      </c>
      <c r="H56" s="5">
        <f>WORKDAY(G56,IF(C56="SOLICITUD DE COPIA",10,IF(C56="SOLICITUD DE INFORMACIÓN",10,IF(C56="CONSULTA",30,15))),'[1]DIAS LABORALES'!$A$1:$A$16)</f>
        <v>42744</v>
      </c>
      <c r="I56" s="5">
        <v>42723</v>
      </c>
      <c r="J56" s="5" t="s">
        <v>231</v>
      </c>
      <c r="K56" s="4" t="s">
        <v>232</v>
      </c>
      <c r="L56" s="4" t="s">
        <v>71</v>
      </c>
      <c r="M56" s="4" t="s">
        <v>36</v>
      </c>
      <c r="N56" s="4" t="s">
        <v>46</v>
      </c>
      <c r="O56" s="4" t="s">
        <v>258</v>
      </c>
      <c r="P56" s="4" t="str">
        <f t="shared" si="5"/>
        <v>COM</v>
      </c>
      <c r="Q56" s="6">
        <f>NETWORKDAYS(G56,I56,('[1]DIAS LABORALES'!$A$1:$A$16))-1</f>
        <v>1</v>
      </c>
      <c r="R56" s="4" t="str">
        <f t="shared" si="6"/>
        <v>Dentro de términos</v>
      </c>
      <c r="S56" s="7">
        <f ca="1">(NETWORKDAYS(G56,H56,('[1]DIAS LABORALES'!$A$1:$A$16))-1)-(NETWORKDAYS(G56,$S$4,('[1]DIAS LABORALES'!$A$1:$A$16))-1)</f>
        <v>-4</v>
      </c>
      <c r="T56" s="7" t="s">
        <v>31</v>
      </c>
      <c r="U56" s="7" t="s">
        <v>31</v>
      </c>
    </row>
    <row r="57" spans="1:21" ht="60" x14ac:dyDescent="0.25">
      <c r="A57" s="4">
        <v>306</v>
      </c>
      <c r="B57" s="4">
        <v>12</v>
      </c>
      <c r="C57" s="4" t="s">
        <v>47</v>
      </c>
      <c r="D57" s="4">
        <v>2225342016</v>
      </c>
      <c r="E57" s="4" t="str">
        <f t="shared" si="4"/>
        <v>Atendido</v>
      </c>
      <c r="F57" s="4" t="s">
        <v>233</v>
      </c>
      <c r="G57" s="5">
        <v>42720</v>
      </c>
      <c r="H57" s="5">
        <f>WORKDAY(G57,IF(C57="SOLICITUD DE COPIA",10,IF(C57="SOLICITUD DE INFORMACIÓN",10,IF(C57="CONSULTA",30,15))),'[1]DIAS LABORALES'!$A$1:$A$16)</f>
        <v>42744</v>
      </c>
      <c r="I57" s="5">
        <v>42733</v>
      </c>
      <c r="J57" s="5" t="s">
        <v>234</v>
      </c>
      <c r="K57" s="4" t="s">
        <v>235</v>
      </c>
      <c r="L57" s="4" t="s">
        <v>38</v>
      </c>
      <c r="M57" s="4" t="s">
        <v>33</v>
      </c>
      <c r="N57" s="4" t="s">
        <v>46</v>
      </c>
      <c r="O57" s="4" t="s">
        <v>271</v>
      </c>
      <c r="P57" s="4" t="str">
        <f t="shared" si="5"/>
        <v>SUB</v>
      </c>
      <c r="Q57" s="6">
        <f>NETWORKDAYS(G57,I57,('[1]DIAS LABORALES'!$A$1:$A$16))-1</f>
        <v>9</v>
      </c>
      <c r="R57" s="4" t="str">
        <f t="shared" si="6"/>
        <v>Dentro de términos</v>
      </c>
      <c r="S57" s="7">
        <f ca="1">(NETWORKDAYS(G57,H57,('[1]DIAS LABORALES'!$A$1:$A$16))-1)-(NETWORKDAYS(G57,$S$4,('[1]DIAS LABORALES'!$A$1:$A$16))-1)</f>
        <v>-4</v>
      </c>
      <c r="T57" s="7" t="s">
        <v>277</v>
      </c>
      <c r="U57" s="7" t="s">
        <v>31</v>
      </c>
    </row>
    <row r="58" spans="1:21" ht="30" x14ac:dyDescent="0.25">
      <c r="A58" s="4">
        <v>307</v>
      </c>
      <c r="B58" s="4">
        <v>13</v>
      </c>
      <c r="C58" s="4" t="s">
        <v>47</v>
      </c>
      <c r="D58" s="4">
        <v>2225402016</v>
      </c>
      <c r="E58" s="4" t="str">
        <f t="shared" si="4"/>
        <v>Atendido</v>
      </c>
      <c r="F58" s="4" t="s">
        <v>236</v>
      </c>
      <c r="G58" s="5">
        <v>42720</v>
      </c>
      <c r="H58" s="5">
        <f>WORKDAY(G58,IF(C58="SOLICITUD DE COPIA",10,IF(C58="SOLICITUD DE INFORMACIÓN",10,IF(C58="CONSULTA",30,15))),'[1]DIAS LABORALES'!$A$1:$A$16)</f>
        <v>42744</v>
      </c>
      <c r="I58" s="5">
        <v>42733</v>
      </c>
      <c r="J58" s="5" t="s">
        <v>237</v>
      </c>
      <c r="K58" s="4" t="s">
        <v>238</v>
      </c>
      <c r="L58" s="4" t="s">
        <v>38</v>
      </c>
      <c r="M58" s="4" t="s">
        <v>33</v>
      </c>
      <c r="N58" s="4" t="s">
        <v>46</v>
      </c>
      <c r="O58" s="4" t="s">
        <v>272</v>
      </c>
      <c r="P58" s="4" t="str">
        <f t="shared" si="5"/>
        <v>SUB</v>
      </c>
      <c r="Q58" s="6">
        <f>NETWORKDAYS(G58,I58,('[1]DIAS LABORALES'!$A$1:$A$16))-1</f>
        <v>9</v>
      </c>
      <c r="R58" s="4" t="str">
        <f t="shared" si="6"/>
        <v>Dentro de términos</v>
      </c>
      <c r="S58" s="7">
        <f ca="1">(NETWORKDAYS(G58,H58,('[1]DIAS LABORALES'!$A$1:$A$16))-1)-(NETWORKDAYS(G58,$S$4,('[1]DIAS LABORALES'!$A$1:$A$16))-1)</f>
        <v>-4</v>
      </c>
      <c r="T58" s="7" t="s">
        <v>278</v>
      </c>
      <c r="U58" s="7" t="s">
        <v>31</v>
      </c>
    </row>
    <row r="59" spans="1:21" ht="60" x14ac:dyDescent="0.25">
      <c r="A59" s="4">
        <v>308</v>
      </c>
      <c r="B59" s="4">
        <v>14</v>
      </c>
      <c r="C59" s="4" t="s">
        <v>48</v>
      </c>
      <c r="D59" s="4">
        <v>2225482016</v>
      </c>
      <c r="E59" s="4" t="str">
        <f t="shared" si="4"/>
        <v>Atendido</v>
      </c>
      <c r="F59" s="4" t="s">
        <v>239</v>
      </c>
      <c r="G59" s="5">
        <v>42720</v>
      </c>
      <c r="H59" s="5">
        <f>WORKDAY(G59,IF(C59="SOLICITUD DE COPIA",10,IF(C59="SOLICITUD DE INFORMACIÓN",10,IF(C59="CONSULTA",30,15))),'[1]DIAS LABORALES'!$A$1:$A$16)</f>
        <v>42744</v>
      </c>
      <c r="I59" s="5">
        <v>42724</v>
      </c>
      <c r="J59" s="5" t="s">
        <v>240</v>
      </c>
      <c r="K59" s="4" t="s">
        <v>241</v>
      </c>
      <c r="L59" s="4" t="s">
        <v>38</v>
      </c>
      <c r="M59" s="4" t="s">
        <v>33</v>
      </c>
      <c r="N59" s="4" t="s">
        <v>46</v>
      </c>
      <c r="O59" s="4" t="s">
        <v>259</v>
      </c>
      <c r="P59" s="4" t="str">
        <f t="shared" si="5"/>
        <v>SUB</v>
      </c>
      <c r="Q59" s="6">
        <f>NETWORKDAYS(G59,I59,('[1]DIAS LABORALES'!$A$1:$A$16))-1</f>
        <v>2</v>
      </c>
      <c r="R59" s="4" t="str">
        <f t="shared" si="6"/>
        <v>Dentro de términos</v>
      </c>
      <c r="S59" s="7">
        <f ca="1">(NETWORKDAYS(G59,H59,('[1]DIAS LABORALES'!$A$1:$A$16))-1)-(NETWORKDAYS(G59,$S$4,('[1]DIAS LABORALES'!$A$1:$A$16))-1)</f>
        <v>-4</v>
      </c>
      <c r="T59" s="7" t="s">
        <v>31</v>
      </c>
      <c r="U59" s="7" t="s">
        <v>31</v>
      </c>
    </row>
    <row r="60" spans="1:21" ht="75" x14ac:dyDescent="0.25">
      <c r="A60" s="4">
        <v>309</v>
      </c>
      <c r="B60" s="4">
        <v>15</v>
      </c>
      <c r="C60" s="4" t="s">
        <v>48</v>
      </c>
      <c r="D60" s="4">
        <v>2225542016</v>
      </c>
      <c r="E60" s="4" t="str">
        <f t="shared" si="4"/>
        <v>Atendido</v>
      </c>
      <c r="F60" s="4" t="s">
        <v>242</v>
      </c>
      <c r="G60" s="5">
        <v>42720</v>
      </c>
      <c r="H60" s="5">
        <f>WORKDAY(G60,IF(C60="SOLICITUD DE COPIA",10,IF(C60="SOLICITUD DE INFORMACIÓN",10,IF(C60="CONSULTA",30,15))),'[1]DIAS LABORALES'!$A$1:$A$16)</f>
        <v>42744</v>
      </c>
      <c r="I60" s="5">
        <v>42724</v>
      </c>
      <c r="J60" s="5" t="s">
        <v>243</v>
      </c>
      <c r="K60" s="4" t="s">
        <v>244</v>
      </c>
      <c r="L60" s="4" t="s">
        <v>38</v>
      </c>
      <c r="M60" s="4" t="s">
        <v>33</v>
      </c>
      <c r="N60" s="4" t="s">
        <v>34</v>
      </c>
      <c r="O60" s="4" t="s">
        <v>260</v>
      </c>
      <c r="P60" s="4" t="str">
        <f t="shared" si="5"/>
        <v>SUB</v>
      </c>
      <c r="Q60" s="6">
        <f>NETWORKDAYS(G60,I60,('[1]DIAS LABORALES'!$A$1:$A$16))-1</f>
        <v>2</v>
      </c>
      <c r="R60" s="4" t="str">
        <f t="shared" si="6"/>
        <v>Dentro de términos</v>
      </c>
      <c r="S60" s="7">
        <f ca="1">(NETWORKDAYS(G60,H60,('[1]DIAS LABORALES'!$A$1:$A$16))-1)-(NETWORKDAYS(G60,$S$4,('[1]DIAS LABORALES'!$A$1:$A$16))-1)</f>
        <v>-4</v>
      </c>
      <c r="T60" s="7" t="s">
        <v>31</v>
      </c>
      <c r="U60" s="7" t="s">
        <v>31</v>
      </c>
    </row>
    <row r="61" spans="1:21" ht="45" x14ac:dyDescent="0.25">
      <c r="A61" s="4">
        <v>310</v>
      </c>
      <c r="B61" s="4">
        <v>16</v>
      </c>
      <c r="C61" s="4" t="s">
        <v>35</v>
      </c>
      <c r="D61" s="4">
        <v>2239332016</v>
      </c>
      <c r="E61" s="4" t="str">
        <f t="shared" si="4"/>
        <v>Atendido</v>
      </c>
      <c r="F61" s="4" t="s">
        <v>245</v>
      </c>
      <c r="G61" s="5">
        <v>42724</v>
      </c>
      <c r="H61" s="5">
        <f>WORKDAY(G61,IF(C61="SOLICITUD DE COPIA",10,IF(C61="SOLICITUD DE INFORMACIÓN",10,IF(C61="CONSULTA",30,15))),'[1]DIAS LABORALES'!$A$1:$A$16)</f>
        <v>42746</v>
      </c>
      <c r="I61" s="5">
        <v>42727</v>
      </c>
      <c r="J61" s="5" t="s">
        <v>246</v>
      </c>
      <c r="K61" s="4" t="s">
        <v>247</v>
      </c>
      <c r="L61" s="4" t="s">
        <v>38</v>
      </c>
      <c r="M61" s="4" t="s">
        <v>33</v>
      </c>
      <c r="N61" s="4" t="s">
        <v>34</v>
      </c>
      <c r="O61" s="4" t="s">
        <v>273</v>
      </c>
      <c r="P61" s="4" t="str">
        <f t="shared" si="5"/>
        <v>SUB</v>
      </c>
      <c r="Q61" s="6">
        <f>NETWORKDAYS(G61,I61,('[1]DIAS LABORALES'!$A$1:$A$16))-1</f>
        <v>3</v>
      </c>
      <c r="R61" s="4" t="str">
        <f t="shared" si="6"/>
        <v>Dentro de términos</v>
      </c>
      <c r="S61" s="7">
        <f ca="1">(NETWORKDAYS(G61,H61,('[1]DIAS LABORALES'!$A$1:$A$16))-1)-(NETWORKDAYS(G61,$S$4,('[1]DIAS LABORALES'!$A$1:$A$16))-1)</f>
        <v>-2</v>
      </c>
      <c r="T61" s="7" t="s">
        <v>31</v>
      </c>
      <c r="U61" s="7" t="s">
        <v>31</v>
      </c>
    </row>
    <row r="62" spans="1:21" x14ac:dyDescent="0.25">
      <c r="G62" s="19"/>
    </row>
    <row r="63" spans="1:21" s="14" customFormat="1" ht="15.75" x14ac:dyDescent="0.25">
      <c r="A63" s="20"/>
      <c r="B63" s="20"/>
      <c r="C63" s="20"/>
      <c r="D63" s="21"/>
      <c r="E63" s="20"/>
      <c r="F63" s="20"/>
      <c r="G63" s="22"/>
      <c r="H63" s="22"/>
      <c r="I63" s="22"/>
      <c r="J63" s="22"/>
      <c r="K63" s="23"/>
      <c r="L63" s="20"/>
      <c r="M63" s="20"/>
      <c r="N63" s="20"/>
      <c r="O63" s="22"/>
      <c r="P63" s="20"/>
      <c r="Q63" s="24"/>
      <c r="R63" s="20"/>
      <c r="S63" s="25"/>
      <c r="T63" s="25"/>
      <c r="U63" s="25"/>
    </row>
    <row r="64" spans="1:21" s="14" customFormat="1" x14ac:dyDescent="0.25">
      <c r="A64" s="20"/>
      <c r="B64" s="20"/>
      <c r="C64" s="20"/>
      <c r="D64" s="21"/>
      <c r="E64" s="20"/>
      <c r="F64" s="20"/>
      <c r="G64" s="22"/>
      <c r="H64" s="22"/>
      <c r="I64" s="22"/>
      <c r="J64" s="22"/>
      <c r="K64" s="26"/>
      <c r="L64" s="20"/>
      <c r="M64" s="20"/>
      <c r="N64" s="20"/>
      <c r="O64" s="22"/>
      <c r="P64" s="20"/>
      <c r="Q64" s="24"/>
      <c r="R64" s="20"/>
      <c r="S64" s="25"/>
      <c r="T64" s="25"/>
      <c r="U64" s="25"/>
    </row>
    <row r="65" spans="1:21" s="14" customFormat="1" x14ac:dyDescent="0.25">
      <c r="A65" s="20"/>
      <c r="B65" s="20"/>
      <c r="C65" s="20"/>
      <c r="D65" s="21"/>
      <c r="E65" s="20"/>
      <c r="F65" s="20"/>
      <c r="G65" s="22"/>
      <c r="H65" s="22"/>
      <c r="I65" s="22"/>
      <c r="J65" s="22"/>
      <c r="K65" s="26"/>
      <c r="L65" s="20"/>
      <c r="M65" s="20"/>
      <c r="N65" s="20"/>
      <c r="O65" s="22"/>
      <c r="P65" s="20"/>
      <c r="Q65" s="24"/>
      <c r="R65" s="20"/>
      <c r="S65" s="25"/>
      <c r="T65" s="25"/>
      <c r="U65" s="25"/>
    </row>
    <row r="66" spans="1:21" x14ac:dyDescent="0.25">
      <c r="K66" s="27"/>
    </row>
    <row r="67" spans="1:21" ht="15.75" x14ac:dyDescent="0.25">
      <c r="B67" s="8"/>
      <c r="C67" s="8"/>
      <c r="F67" s="9">
        <v>117</v>
      </c>
      <c r="K67" s="28"/>
    </row>
    <row r="68" spans="1:21" x14ac:dyDescent="0.25">
      <c r="B68" s="8"/>
      <c r="C68" s="10"/>
      <c r="D68" s="11" t="s">
        <v>50</v>
      </c>
      <c r="E68" s="11" t="s">
        <v>51</v>
      </c>
      <c r="F68" s="11" t="s">
        <v>52</v>
      </c>
      <c r="G68" s="11" t="s">
        <v>53</v>
      </c>
      <c r="K68" s="27"/>
    </row>
    <row r="69" spans="1:21" ht="18.75" x14ac:dyDescent="0.25">
      <c r="C69" s="29" t="s">
        <v>54</v>
      </c>
      <c r="D69" s="32">
        <v>34</v>
      </c>
      <c r="E69" s="12"/>
      <c r="F69" s="57">
        <f>SUM(D69:D71)</f>
        <v>104</v>
      </c>
      <c r="G69" s="58">
        <f>(F69-F67)/F67</f>
        <v>-0.1111111111111111</v>
      </c>
      <c r="K69" s="27"/>
    </row>
    <row r="70" spans="1:21" ht="18.75" x14ac:dyDescent="0.25">
      <c r="C70" s="29" t="s">
        <v>55</v>
      </c>
      <c r="D70" s="32">
        <v>36</v>
      </c>
      <c r="E70" s="32">
        <f>D69+D70</f>
        <v>70</v>
      </c>
      <c r="F70" s="57"/>
      <c r="G70" s="58"/>
      <c r="K70" s="30"/>
    </row>
    <row r="71" spans="1:21" ht="18.75" x14ac:dyDescent="0.25">
      <c r="C71" s="29" t="s">
        <v>56</v>
      </c>
      <c r="D71" s="32">
        <v>34</v>
      </c>
      <c r="E71" s="32">
        <f t="shared" ref="E71:E80" si="7">E70+D71</f>
        <v>104</v>
      </c>
      <c r="F71" s="57"/>
      <c r="G71" s="58"/>
      <c r="K71" s="30"/>
    </row>
    <row r="72" spans="1:21" ht="18.75" x14ac:dyDescent="0.25">
      <c r="C72" s="29" t="s">
        <v>57</v>
      </c>
      <c r="D72" s="32">
        <v>21</v>
      </c>
      <c r="E72" s="32">
        <f t="shared" si="7"/>
        <v>125</v>
      </c>
      <c r="F72" s="57">
        <f>SUM(D72:D74)</f>
        <v>101</v>
      </c>
      <c r="G72" s="58">
        <f>(F72-F69)/F69</f>
        <v>-2.8846153846153848E-2</v>
      </c>
      <c r="K72" s="31"/>
    </row>
    <row r="73" spans="1:21" ht="18.75" x14ac:dyDescent="0.25">
      <c r="C73" s="29" t="s">
        <v>58</v>
      </c>
      <c r="D73" s="32">
        <v>50</v>
      </c>
      <c r="E73" s="32">
        <f t="shared" si="7"/>
        <v>175</v>
      </c>
      <c r="F73" s="57"/>
      <c r="G73" s="58"/>
      <c r="K73" s="27"/>
    </row>
    <row r="74" spans="1:21" ht="18.75" x14ac:dyDescent="0.25">
      <c r="C74" s="29" t="s">
        <v>59</v>
      </c>
      <c r="D74" s="32">
        <v>30</v>
      </c>
      <c r="E74" s="32">
        <f t="shared" si="7"/>
        <v>205</v>
      </c>
      <c r="F74" s="57"/>
      <c r="G74" s="58"/>
      <c r="J74" s="16"/>
      <c r="K74" s="27"/>
    </row>
    <row r="75" spans="1:21" ht="18.75" x14ac:dyDescent="0.25">
      <c r="C75" s="29" t="s">
        <v>60</v>
      </c>
      <c r="D75" s="32">
        <v>13</v>
      </c>
      <c r="E75" s="32">
        <f t="shared" si="7"/>
        <v>218</v>
      </c>
      <c r="F75" s="57">
        <f>SUM(D75:D77)</f>
        <v>49</v>
      </c>
      <c r="G75" s="58">
        <f>(F75-F72)/F72</f>
        <v>-0.51485148514851486</v>
      </c>
      <c r="K75" s="27"/>
    </row>
    <row r="76" spans="1:21" ht="18.75" x14ac:dyDescent="0.25">
      <c r="C76" s="29" t="s">
        <v>61</v>
      </c>
      <c r="D76" s="32">
        <v>17</v>
      </c>
      <c r="E76" s="32">
        <f t="shared" si="7"/>
        <v>235</v>
      </c>
      <c r="F76" s="57"/>
      <c r="G76" s="58"/>
      <c r="K76" s="27"/>
    </row>
    <row r="77" spans="1:21" ht="18.75" x14ac:dyDescent="0.25">
      <c r="C77" s="29" t="s">
        <v>62</v>
      </c>
      <c r="D77" s="32">
        <v>19</v>
      </c>
      <c r="E77" s="32">
        <f t="shared" si="7"/>
        <v>254</v>
      </c>
      <c r="F77" s="57"/>
      <c r="G77" s="58"/>
      <c r="K77" s="27"/>
    </row>
    <row r="78" spans="1:21" ht="18.75" x14ac:dyDescent="0.25">
      <c r="C78" s="29" t="s">
        <v>63</v>
      </c>
      <c r="D78" s="32">
        <v>12</v>
      </c>
      <c r="E78" s="32">
        <f t="shared" si="7"/>
        <v>266</v>
      </c>
      <c r="F78" s="57">
        <f>SUM(D78:D80)</f>
        <v>56</v>
      </c>
      <c r="G78" s="58">
        <f>(F78-F75)/F75</f>
        <v>0.14285714285714285</v>
      </c>
      <c r="K78" s="30"/>
    </row>
    <row r="79" spans="1:21" ht="18.75" x14ac:dyDescent="0.25">
      <c r="C79" s="29" t="s">
        <v>64</v>
      </c>
      <c r="D79" s="32">
        <v>28</v>
      </c>
      <c r="E79" s="32">
        <f>E78+D79</f>
        <v>294</v>
      </c>
      <c r="F79" s="57"/>
      <c r="G79" s="58"/>
      <c r="K79" s="30"/>
    </row>
    <row r="80" spans="1:21" ht="18.75" x14ac:dyDescent="0.25">
      <c r="C80" s="29" t="s">
        <v>65</v>
      </c>
      <c r="D80" s="32">
        <v>16</v>
      </c>
      <c r="E80" s="32">
        <f t="shared" si="7"/>
        <v>310</v>
      </c>
      <c r="F80" s="57"/>
      <c r="G80" s="58"/>
      <c r="K80" s="27"/>
    </row>
    <row r="81" spans="3:11" ht="30" x14ac:dyDescent="0.25">
      <c r="C81" s="29" t="s">
        <v>66</v>
      </c>
      <c r="D81" s="13">
        <f>SUM(D69:D80)</f>
        <v>310</v>
      </c>
      <c r="E81" s="12"/>
      <c r="F81" s="13">
        <f>SUM(F69:F80)</f>
        <v>310</v>
      </c>
      <c r="G81" s="12"/>
      <c r="K81" s="27"/>
    </row>
  </sheetData>
  <autoFilter ref="A5:U61"/>
  <mergeCells count="17">
    <mergeCell ref="F78:F80"/>
    <mergeCell ref="G78:G80"/>
    <mergeCell ref="F69:F71"/>
    <mergeCell ref="G69:G71"/>
    <mergeCell ref="F72:F74"/>
    <mergeCell ref="G72:G74"/>
    <mergeCell ref="F75:F77"/>
    <mergeCell ref="G75:G77"/>
    <mergeCell ref="A1:D4"/>
    <mergeCell ref="E1:F2"/>
    <mergeCell ref="G1:N2"/>
    <mergeCell ref="P1:R1"/>
    <mergeCell ref="P2:R2"/>
    <mergeCell ref="E3:F4"/>
    <mergeCell ref="G3:N4"/>
    <mergeCell ref="P3:R3"/>
    <mergeCell ref="P4:R4"/>
  </mergeCells>
  <dataValidations count="4">
    <dataValidation type="list" allowBlank="1" showInputMessage="1" showErrorMessage="1" errorTitle="ALERTA" error="Tipificación de servicio no valido" sqref="L67:L1048576 L1:L65">
      <formula1>"TEMAS MISIONALES UPIS,TEMAS ADMINISTRATIVOS,SOLICITUD DE INTERVENCION,TEMAS ADMINISTRATIVOS CONVENIOS,FUNCIONARIO Y/O TRABAJADOR PUBLICO,ALIMENTACIÓN,AGRADECIMIENTO POR SERVICIOS PRESTADOS,APOYO SOSTENIMIENTO,JÓVENES EN PAZ"</formula1>
    </dataValidation>
    <dataValidation type="list" allowBlank="1" showInputMessage="1" showErrorMessage="1" errorTitle="ALERTA" error="Usuario no valido" sqref="M67:M1048576 M6:M65">
      <formula1>"PLANEACION,SUBFINANCIERA,JURIDICA,DIRECCION,BAÑOS PUBLICOS,MISION BOGOTA,DESARROLLO HUMANO,COMEDORES,SUBMETODOS"</formula1>
    </dataValidation>
    <dataValidation type="list" allowBlank="1" showInputMessage="1" showErrorMessage="1" errorTitle="ALERTA" error="Tipo de requerimiento no valido" sqref="C67:C1048576 C1:C65">
      <formula1>"DENUNCIA,FELICITACIÓN,PETICIÓN INTERÉS PARTICULAR, PETICIÓN INTERÉS GENERAL,QUEJA,RECLAMO,SOLICITUD DE COPIA,SOLICITUD DE INFORMACIÓN,SUGERENCIA,CONSULTA"</formula1>
    </dataValidation>
    <dataValidation type="list" allowBlank="1" showInputMessage="1" showErrorMessage="1" errorTitle="ALERTA" error="Tipo de canal no valido" sqref="N9 N18:N20 N23:N45 N48:N59">
      <formula1>"TELEFONICO,WEB,ESCRITO,BUZÓN"</formula1>
    </dataValidation>
  </dataValidations>
  <hyperlinks>
    <hyperlink ref="K47" r:id="rId1" display="https://www.google.com.co/search?espv=2&amp;biw=1366&amp;bih=623&amp;q=LEISHMANIASIS&amp;spell=1&amp;sa=X&amp;ved=0ahUKEwjRoI6K-bnQAhWhy4MKHWEPBc8QvwUIFigA"/>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iconSet" priority="6" id="{C87F99D0-7D6B-458D-A5AC-9A11F3FAA642}">
            <x14:iconSet iconSet="3Symbols" custom="1">
              <x14:cfvo type="percent">
                <xm:f>0</xm:f>
              </x14:cfvo>
              <x14:cfvo type="num">
                <xm:f>15</xm:f>
              </x14:cfvo>
              <x14:cfvo type="num">
                <xm:f>16</xm:f>
              </x14:cfvo>
              <x14:cfIcon iconSet="3Symbols" iconId="2"/>
              <x14:cfIcon iconSet="3Symbols" iconId="1"/>
              <x14:cfIcon iconSet="3Symbols" iconId="0"/>
            </x14:iconSet>
          </x14:cfRule>
          <xm:sqref>Q65</xm:sqref>
        </x14:conditionalFormatting>
        <x14:conditionalFormatting xmlns:xm="http://schemas.microsoft.com/office/excel/2006/main">
          <x14:cfRule type="iconSet" priority="39" id="{BAF1979A-7625-457F-9E16-27B62E12A648}">
            <x14:iconSet iconSet="3Symbols" custom="1">
              <x14:cfvo type="percent">
                <xm:f>0</xm:f>
              </x14:cfvo>
              <x14:cfvo type="num">
                <xm:f>15</xm:f>
              </x14:cfvo>
              <x14:cfvo type="num">
                <xm:f>16</xm:f>
              </x14:cfvo>
              <x14:cfIcon iconSet="3Symbols" iconId="2"/>
              <x14:cfIcon iconSet="3Symbols" iconId="1"/>
              <x14:cfIcon iconSet="3Symbols" iconId="0"/>
            </x14:iconSet>
          </x14:cfRule>
          <xm:sqref>Q63:Q64</xm:sqref>
        </x14:conditionalFormatting>
        <x14:conditionalFormatting xmlns:xm="http://schemas.microsoft.com/office/excel/2006/main">
          <x14:cfRule type="iconSet" priority="1" id="{B5F5B2B5-1425-49FF-A4D5-E34CA84E07BC}">
            <x14:iconSet iconSet="3Symbols" custom="1">
              <x14:cfvo type="percent">
                <xm:f>0</xm:f>
              </x14:cfvo>
              <x14:cfvo type="num">
                <xm:f>15</xm:f>
              </x14:cfvo>
              <x14:cfvo type="num">
                <xm:f>16</xm:f>
              </x14:cfvo>
              <x14:cfIcon iconSet="3Symbols" iconId="2"/>
              <x14:cfIcon iconSet="3Symbols" iconId="1"/>
              <x14:cfIcon iconSet="3Symbols" iconId="0"/>
            </x14:iconSet>
          </x14:cfRule>
          <xm:sqref>Q6:Q61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REQUERIMIENTOS IV TRIMESTRE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Willian Andres Cely Medina</dc:creator>
  <cp:lastModifiedBy>Juan Manuel Caicedo Martinez</cp:lastModifiedBy>
  <dcterms:created xsi:type="dcterms:W3CDTF">2016-06-15T14:16:24Z</dcterms:created>
  <dcterms:modified xsi:type="dcterms:W3CDTF">2017-01-13T17:16:05Z</dcterms:modified>
</cp:coreProperties>
</file>